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ca\Documents\Mountaineers Stuff\B3 Business\Trip Planning Clinic\"/>
    </mc:Choice>
  </mc:AlternateContent>
  <xr:revisionPtr revIDLastSave="0" documentId="13_ncr:1_{32D65DC2-B227-4E9B-A8B1-8403869629D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Gear Checklist" sheetId="1" r:id="rId1"/>
    <sheet name="First Aid Kit" sheetId="3" r:id="rId2"/>
    <sheet name="Food Checklist" sheetId="2" r:id="rId3"/>
    <sheet name="Trip Calendar" sheetId="5" r:id="rId4"/>
  </sheets>
  <externalReferences>
    <externalReference r:id="rId5"/>
  </externalReferences>
  <definedNames>
    <definedName name="_xlnm.Print_Titles" localSheetId="0">'Gear Checklist'!$2:$2</definedName>
  </definedNames>
  <calcPr calcId="181029"/>
</workbook>
</file>

<file path=xl/calcChain.xml><?xml version="1.0" encoding="utf-8"?>
<calcChain xmlns="http://schemas.openxmlformats.org/spreadsheetml/2006/main">
  <c r="F134" i="1" l="1"/>
  <c r="F132" i="1"/>
  <c r="F131" i="1"/>
  <c r="F130" i="1"/>
  <c r="F17" i="1"/>
  <c r="F16" i="1"/>
  <c r="F15" i="1"/>
  <c r="F14" i="1"/>
  <c r="F13" i="1"/>
  <c r="F12" i="1"/>
  <c r="F11" i="1"/>
  <c r="F10" i="1"/>
  <c r="F9" i="1"/>
  <c r="F8" i="1"/>
  <c r="F7" i="1"/>
  <c r="F6" i="1"/>
  <c r="F18" i="1" s="1"/>
  <c r="F5" i="1"/>
  <c r="F4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36" i="1" s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72" i="1" s="1"/>
  <c r="F39" i="1"/>
  <c r="F38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94" i="1" s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112" i="1" s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27" i="1"/>
  <c r="F128" i="1" s="1"/>
  <c r="F135" i="1"/>
  <c r="H21" i="2" l="1"/>
  <c r="E21" i="2"/>
  <c r="O21" i="2"/>
  <c r="B15" i="2"/>
  <c r="C15" i="2"/>
  <c r="H17" i="2"/>
  <c r="E17" i="2"/>
  <c r="O17" i="2"/>
  <c r="O35" i="2" l="1"/>
  <c r="O34" i="2"/>
  <c r="O30" i="2"/>
  <c r="O29" i="2"/>
  <c r="O27" i="2"/>
  <c r="O26" i="2"/>
  <c r="O25" i="2"/>
  <c r="O23" i="2"/>
  <c r="O20" i="2"/>
  <c r="O19" i="2"/>
  <c r="O18" i="2"/>
  <c r="O16" i="2"/>
  <c r="O14" i="2"/>
  <c r="O13" i="2"/>
  <c r="O12" i="2"/>
  <c r="O10" i="2"/>
  <c r="O9" i="2"/>
  <c r="O8" i="2"/>
  <c r="O36" i="2"/>
  <c r="H36" i="2" l="1"/>
  <c r="H35" i="2"/>
  <c r="H34" i="2"/>
  <c r="H29" i="2"/>
  <c r="H28" i="2"/>
  <c r="H27" i="2"/>
  <c r="H26" i="2"/>
  <c r="H25" i="2"/>
  <c r="H23" i="2"/>
  <c r="H20" i="2"/>
  <c r="H19" i="2"/>
  <c r="H18" i="2"/>
  <c r="H16" i="2"/>
  <c r="H14" i="2"/>
  <c r="H13" i="2"/>
  <c r="H12" i="2"/>
  <c r="E35" i="2" l="1"/>
  <c r="E34" i="2"/>
  <c r="E29" i="2"/>
  <c r="E28" i="2"/>
  <c r="E27" i="2"/>
  <c r="E26" i="2"/>
  <c r="E25" i="2"/>
  <c r="E23" i="2"/>
  <c r="E22" i="2"/>
  <c r="H22" i="2"/>
  <c r="G16" i="5"/>
  <c r="F16" i="5"/>
  <c r="H15" i="5"/>
  <c r="G15" i="5"/>
  <c r="F15" i="5"/>
  <c r="O22" i="2" l="1"/>
  <c r="C33" i="2" l="1"/>
  <c r="C32" i="2"/>
  <c r="B33" i="2"/>
  <c r="H33" i="2" s="1"/>
  <c r="B32" i="2"/>
  <c r="H32" i="2" s="1"/>
  <c r="B31" i="2"/>
  <c r="H30" i="2"/>
  <c r="C24" i="2"/>
  <c r="B24" i="2"/>
  <c r="C28" i="2"/>
  <c r="O28" i="2" s="1"/>
  <c r="H24" i="2" l="1"/>
  <c r="Q25" i="2"/>
  <c r="Q24" i="2"/>
  <c r="O32" i="2"/>
  <c r="O24" i="2"/>
  <c r="H31" i="2"/>
  <c r="O31" i="2"/>
  <c r="O33" i="2"/>
  <c r="E33" i="2"/>
  <c r="E31" i="2"/>
  <c r="E30" i="2"/>
  <c r="E24" i="2"/>
  <c r="E32" i="2"/>
  <c r="K36" i="2"/>
  <c r="K35" i="2"/>
  <c r="K33" i="2"/>
  <c r="K32" i="2"/>
  <c r="K31" i="2"/>
  <c r="K30" i="2"/>
  <c r="K28" i="2"/>
  <c r="K27" i="2"/>
  <c r="K26" i="2"/>
  <c r="K25" i="2"/>
  <c r="K24" i="2"/>
  <c r="K20" i="2"/>
  <c r="K19" i="2"/>
  <c r="K18" i="2"/>
  <c r="K16" i="2"/>
  <c r="K14" i="2"/>
  <c r="K13" i="2"/>
  <c r="K12" i="2"/>
  <c r="K10" i="2"/>
  <c r="K9" i="2"/>
  <c r="K8" i="2"/>
  <c r="E19" i="2" l="1"/>
  <c r="E18" i="2"/>
  <c r="E14" i="2"/>
  <c r="M18" i="2" l="1"/>
  <c r="N18" i="2" s="1"/>
  <c r="M19" i="2"/>
  <c r="N19" i="2" s="1"/>
  <c r="M14" i="2"/>
  <c r="N14" i="2" s="1"/>
  <c r="G4" i="2" l="1"/>
  <c r="G3" i="2" l="1"/>
  <c r="C33" i="3" l="1"/>
  <c r="B33" i="3"/>
  <c r="B34" i="3" s="1"/>
  <c r="E16" i="3" l="1"/>
  <c r="E32" i="3"/>
  <c r="E31" i="3"/>
  <c r="E30" i="3"/>
  <c r="E28" i="3"/>
  <c r="E27" i="3"/>
  <c r="E26" i="3"/>
  <c r="E29" i="3"/>
  <c r="E25" i="3"/>
  <c r="E24" i="3"/>
  <c r="E23" i="3"/>
  <c r="E22" i="3"/>
  <c r="E21" i="3"/>
  <c r="E20" i="3"/>
  <c r="E14" i="3"/>
  <c r="E19" i="3"/>
  <c r="E13" i="3"/>
  <c r="E12" i="3"/>
  <c r="E17" i="3"/>
  <c r="E18" i="3"/>
  <c r="E11" i="3"/>
  <c r="E10" i="3"/>
  <c r="E9" i="3"/>
  <c r="E15" i="3"/>
  <c r="E8" i="3"/>
  <c r="E7" i="3"/>
  <c r="E6" i="3"/>
  <c r="E5" i="3"/>
  <c r="E4" i="3"/>
  <c r="E36" i="2" l="1"/>
  <c r="M28" i="2"/>
  <c r="N28" i="2" s="1"/>
  <c r="M26" i="2"/>
  <c r="N26" i="2" s="1"/>
  <c r="M25" i="2"/>
  <c r="N25" i="2" s="1"/>
  <c r="M24" i="2"/>
  <c r="N24" i="2" s="1"/>
  <c r="E20" i="2"/>
  <c r="E16" i="2"/>
  <c r="H15" i="2"/>
  <c r="E13" i="2"/>
  <c r="E12" i="2"/>
  <c r="C11" i="2"/>
  <c r="B11" i="2"/>
  <c r="H10" i="2"/>
  <c r="E10" i="2"/>
  <c r="H9" i="2"/>
  <c r="E9" i="2"/>
  <c r="H8" i="2"/>
  <c r="E8" i="2"/>
  <c r="O11" i="2" l="1"/>
  <c r="C37" i="2"/>
  <c r="E37" i="2"/>
  <c r="O15" i="2"/>
  <c r="K11" i="2"/>
  <c r="H11" i="2"/>
  <c r="E38" i="2" s="1"/>
  <c r="M8" i="2"/>
  <c r="N8" i="2" s="1"/>
  <c r="M20" i="2"/>
  <c r="N20" i="2" s="1"/>
  <c r="M35" i="2"/>
  <c r="N35" i="2" s="1"/>
  <c r="M10" i="2"/>
  <c r="N10" i="2" s="1"/>
  <c r="M12" i="2"/>
  <c r="N12" i="2" s="1"/>
  <c r="M9" i="2"/>
  <c r="N9" i="2" s="1"/>
  <c r="J37" i="2"/>
  <c r="M13" i="2"/>
  <c r="N13" i="2" s="1"/>
  <c r="M16" i="2"/>
  <c r="N16" i="2" s="1"/>
  <c r="M36" i="2"/>
  <c r="N36" i="2" s="1"/>
  <c r="M33" i="2"/>
  <c r="N33" i="2" s="1"/>
  <c r="M32" i="2"/>
  <c r="N32" i="2" s="1"/>
  <c r="M31" i="2"/>
  <c r="N31" i="2" s="1"/>
  <c r="M30" i="2"/>
  <c r="N30" i="2" s="1"/>
  <c r="M27" i="2"/>
  <c r="N27" i="2" s="1"/>
  <c r="E15" i="2"/>
  <c r="K15" i="2"/>
  <c r="E11" i="2"/>
  <c r="C38" i="2" l="1"/>
  <c r="E39" i="2"/>
  <c r="C39" i="2"/>
  <c r="M15" i="2"/>
  <c r="N15" i="2" s="1"/>
  <c r="K38" i="2"/>
  <c r="M11" i="2"/>
  <c r="N11" i="2" s="1"/>
</calcChain>
</file>

<file path=xl/sharedStrings.xml><?xml version="1.0" encoding="utf-8"?>
<sst xmlns="http://schemas.openxmlformats.org/spreadsheetml/2006/main" count="260" uniqueCount="248">
  <si>
    <t>Ten Essentials</t>
  </si>
  <si>
    <t>Clothing (see separate checklist below)</t>
  </si>
  <si>
    <t>Food (see separate tab)</t>
  </si>
  <si>
    <t>Camp &amp; Cooking</t>
  </si>
  <si>
    <t>Aquamira water treatment drops</t>
  </si>
  <si>
    <t>Clothing</t>
  </si>
  <si>
    <t>Warm cap</t>
  </si>
  <si>
    <t>Toiletries etc.</t>
  </si>
  <si>
    <t>Miniature hairbrush</t>
  </si>
  <si>
    <t>Travel-size toothpaste and toothbrush</t>
  </si>
  <si>
    <t>Travel-size deodorant</t>
  </si>
  <si>
    <t>Misc</t>
  </si>
  <si>
    <t>30-gallon trash compacter bag (pack liner)</t>
  </si>
  <si>
    <t>Subtotal</t>
  </si>
  <si>
    <t>ITEM</t>
  </si>
  <si>
    <t>1 roll, 2" x 4.1 yards gauze</t>
  </si>
  <si>
    <t>Small pack tape-type dental floss, clove oil for toothache</t>
  </si>
  <si>
    <t>1"  adhesive medical tape roll</t>
  </si>
  <si>
    <t>3" elastic bandage - self-stick or with hooks</t>
  </si>
  <si>
    <t>Underwear - 2 (wear one wash one)</t>
  </si>
  <si>
    <t>Miniature sewing kit/safety pins</t>
  </si>
  <si>
    <t>Map in zip-loc bag, compass</t>
  </si>
  <si>
    <t>Ultra-light Pack cover</t>
  </si>
  <si>
    <t>First Aid Gear List - group trip</t>
  </si>
  <si>
    <t>Kindle in neoprene case</t>
  </si>
  <si>
    <t>Sunglasses with neck cord</t>
  </si>
  <si>
    <t>Caldera stove with integrated windscreen</t>
  </si>
  <si>
    <t>2 extra quart-size &amp; 1 extra gallon size zip locs</t>
  </si>
  <si>
    <t>BV500 bear canister</t>
  </si>
  <si>
    <t>Medium-sized quick-drying pack towel</t>
  </si>
  <si>
    <t>Ultralight pocket daypack</t>
  </si>
  <si>
    <t>Midweight convertible long pants</t>
  </si>
  <si>
    <t>Lightweight hiking pants</t>
  </si>
  <si>
    <t>Lightweight button-down long-sleeve UV protection shirt</t>
  </si>
  <si>
    <t>X-Small 6L ultralight compression sack</t>
  </si>
  <si>
    <t>Small 10L ultralight compression sack</t>
  </si>
  <si>
    <t xml:space="preserve">Lightweight Smartwool Socks - 2 pairs </t>
  </si>
  <si>
    <t>Ultralight primaloft sweater (with zip-off sleeves)</t>
  </si>
  <si>
    <t>Lightweight liner gloves</t>
  </si>
  <si>
    <t>First aid kit (see separate tab)</t>
  </si>
  <si>
    <t>Sun hat with neck cord</t>
  </si>
  <si>
    <t>Pack, Sleep &amp; Shelter</t>
  </si>
  <si>
    <t>Z-Rest sit pad</t>
  </si>
  <si>
    <t>Permits, Emergency contact info, ID, insurance cards, debit card, cash, all in a small zip-loc</t>
  </si>
  <si>
    <t>Sm bottle (1oz) biodegradable soap</t>
  </si>
  <si>
    <t>Sm striker box waterproof matches +  4 cotton balls soaked with vaseline, all in small zip-loc</t>
  </si>
  <si>
    <t>Ounces</t>
  </si>
  <si>
    <t>Total Wgt (oz)</t>
  </si>
  <si>
    <t>Total Wgt (lbs)</t>
  </si>
  <si>
    <t>Merino wool lightweight long sleeve base-layer top</t>
  </si>
  <si>
    <t>Merino wool lightweight full-length base-layer bottoms</t>
  </si>
  <si>
    <t>900ml titanium cook pot with lid in mesh sack</t>
  </si>
  <si>
    <t>Insect repellent (3.5 oz Natrepel pump)</t>
  </si>
  <si>
    <t>Light clothesline with integrated clips</t>
  </si>
  <si>
    <t>Bear spray in holster</t>
  </si>
  <si>
    <t>Survival blanket (2 person)</t>
  </si>
  <si>
    <t>Large 20L ultralight compression sack</t>
  </si>
  <si>
    <t>Long gore-tex gaiters</t>
  </si>
  <si>
    <t>Charmin to go pack</t>
  </si>
  <si>
    <t>Mini pack towel on carabiner</t>
  </si>
  <si>
    <t>MSR Windpro Remote Canister Stove with  windscreen</t>
  </si>
  <si>
    <t>4 oz liquid alcohol in plastic bottle</t>
  </si>
  <si>
    <t>1.5 oz tube UVA-UVB sunscreen &amp; SPF lip balm</t>
  </si>
  <si>
    <t># to Bring?</t>
  </si>
  <si>
    <t># to bring for Individual kit</t>
  </si>
  <si>
    <t>Scissors</t>
  </si>
  <si>
    <t>tweezers</t>
  </si>
  <si>
    <t>TRAIL MEAL TALLY (SEE TRIP CALENDAR)</t>
  </si>
  <si>
    <t>BREAKFAST</t>
  </si>
  <si>
    <t>LUNCH</t>
  </si>
  <si>
    <t>SNACKS</t>
  </si>
  <si>
    <t>DINNER</t>
  </si>
  <si>
    <t>Food</t>
  </si>
  <si>
    <t>Serving (gms)</t>
  </si>
  <si>
    <t>Calories</t>
  </si>
  <si>
    <t># Servings to pack - 1ST CARRY</t>
  </si>
  <si>
    <t>Total Gms to Pack-  1ST CARRY</t>
  </si>
  <si>
    <t>Check</t>
  </si>
  <si>
    <t># Servings to Pack - Resupply</t>
  </si>
  <si>
    <t>Total Gms to Pack - Resupply</t>
  </si>
  <si>
    <t xml:space="preserve">Via packet </t>
  </si>
  <si>
    <t>Instant oatmeal with flaxseed, coconut, raisins and seeds (1C)</t>
  </si>
  <si>
    <t>Whole milk powder (1/4C)</t>
  </si>
  <si>
    <t>Almond butter (2T packet)</t>
  </si>
  <si>
    <t>Hard cheese (2 oz serving)</t>
  </si>
  <si>
    <t>Oroweat english muffin 2 halves</t>
  </si>
  <si>
    <t xml:space="preserve">Almond-cashew-walnut-sesame sticks mix </t>
  </si>
  <si>
    <t>Dehydrated dinner (1 svg dry)</t>
  </si>
  <si>
    <t>Instant cheesecake or pudding (1/2 pkt)</t>
  </si>
  <si>
    <t>Toffee peanuts (for topping) - 1.25 oz</t>
  </si>
  <si>
    <t xml:space="preserve">Flavored drink packets </t>
  </si>
  <si>
    <t>Benedryl</t>
  </si>
  <si>
    <t>Immodium</t>
  </si>
  <si>
    <t>Aspirin/bufferin tabs</t>
  </si>
  <si>
    <t>Advil/Tylenol</t>
  </si>
  <si>
    <t>Weight each (oz)</t>
  </si>
  <si>
    <t>Bandaids - finger/knuckle</t>
  </si>
  <si>
    <t xml:space="preserve">Bandaids -   large (3"x4") </t>
  </si>
  <si>
    <t>Sani-hands and/or antiseptic pads</t>
  </si>
  <si>
    <t>Foot powder in small plastic container</t>
  </si>
  <si>
    <t>3x3" gauze pads</t>
  </si>
  <si>
    <t>2x2" gauze pads</t>
  </si>
  <si>
    <t>4x4" gauze pads</t>
  </si>
  <si>
    <t>5x9" sterile wound pads</t>
  </si>
  <si>
    <t>6x6" sterile wound pads</t>
  </si>
  <si>
    <t>Butterfly bandages or steri-strips - 4pack</t>
  </si>
  <si>
    <t>Antibiotic (1 oz tube Neosporin)</t>
  </si>
  <si>
    <t>benzoin swabs - 4pack</t>
  </si>
  <si>
    <t xml:space="preserve">non-latex sterile gloves-pair </t>
  </si>
  <si>
    <t># to share among group</t>
  </si>
  <si>
    <t>Large plastic map cover</t>
  </si>
  <si>
    <t>Small bottle hand sanitizer (1.5 oz)</t>
  </si>
  <si>
    <t>Small clippers</t>
  </si>
  <si>
    <t>Sm jar carmex (.25 oz)</t>
  </si>
  <si>
    <t>Eureka Spitfire Solo Tent in bag</t>
  </si>
  <si>
    <t>Base wgt</t>
  </si>
  <si>
    <t>Pack Weight</t>
  </si>
  <si>
    <t>Subtract Worn or consumable items</t>
  </si>
  <si>
    <t>Total Weight</t>
  </si>
  <si>
    <t>Group gear distributed among two packets</t>
  </si>
  <si>
    <t>Antiseptic spray (optional)</t>
  </si>
  <si>
    <t>handwarmer pack (optional)</t>
  </si>
  <si>
    <t>Quick-clot - 3.5x3.5" (optional)</t>
  </si>
  <si>
    <t>Instant cold pack (optional)</t>
  </si>
  <si>
    <t>Bandaids - regular 3/4"x2"</t>
  </si>
  <si>
    <t>Pepto bismol chewables</t>
  </si>
  <si>
    <t>2nd skin or other blister bandages</t>
  </si>
  <si>
    <t>Any personal meds, epi-pen or oral glucose</t>
  </si>
  <si>
    <t>First Carry</t>
  </si>
  <si>
    <t>Resupply</t>
  </si>
  <si>
    <t>Meal-Days</t>
  </si>
  <si>
    <t>share</t>
  </si>
  <si>
    <t>Jalapeno-cheddar wrap - large (1)</t>
  </si>
  <si>
    <t>Jelly packet</t>
  </si>
  <si>
    <t># Servings to Pack - Blue Lks</t>
  </si>
  <si>
    <t>Total Gms to Pack - Blue Lks</t>
  </si>
  <si>
    <t>Worn or</t>
  </si>
  <si>
    <t>Consumable?</t>
  </si>
  <si>
    <t>sharing</t>
  </si>
  <si>
    <r>
      <t xml:space="preserve"> Eddie Bauer Karakoram 0</t>
    </r>
    <r>
      <rPr>
        <vertAlign val="superscript"/>
        <sz val="11"/>
        <color indexed="8"/>
        <rFont val="Calibri"/>
        <family val="2"/>
      </rPr>
      <t>o</t>
    </r>
    <r>
      <rPr>
        <sz val="11"/>
        <color theme="1"/>
        <rFont val="Calibri"/>
        <family val="2"/>
        <scheme val="minor"/>
      </rPr>
      <t xml:space="preserve"> sleeping bag</t>
    </r>
  </si>
  <si>
    <t>Silk sleep sack</t>
  </si>
  <si>
    <t>REI E-Vent Rain shell with hood</t>
  </si>
  <si>
    <t>Lightweight spoon</t>
  </si>
  <si>
    <t>20' of lightweight paracord</t>
  </si>
  <si>
    <t>Microspikes</t>
  </si>
  <si>
    <t>1L water</t>
  </si>
  <si>
    <t>Wind Rivers Backpack</t>
  </si>
  <si>
    <t>Wind Rivers High Traverse Trip Profile - with Washakie Pass Extension - Sept 5-17 2019</t>
  </si>
  <si>
    <t>Location</t>
  </si>
  <si>
    <t>Elev Gain</t>
  </si>
  <si>
    <t>Daily Miles</t>
  </si>
  <si>
    <t>Date</t>
  </si>
  <si>
    <t>Rivera Lodge Pinedale</t>
  </si>
  <si>
    <t>Beaver Park - Granite Lk trail jct</t>
  </si>
  <si>
    <t>Elbow Lake</t>
  </si>
  <si>
    <t>Island Lake</t>
  </si>
  <si>
    <t>8-9 Sept</t>
  </si>
  <si>
    <t>3-4</t>
  </si>
  <si>
    <t>Sandpoint Lake - Middle Fork tr jct</t>
  </si>
  <si>
    <t>East Fork River xing</t>
  </si>
  <si>
    <t>Valentine Lake</t>
  </si>
  <si>
    <t>Lonesome Lake (Cirque of the Towers)</t>
  </si>
  <si>
    <t>14-15 Sept</t>
  </si>
  <si>
    <t>9-10</t>
  </si>
  <si>
    <t>Big Sandy Lodge</t>
  </si>
  <si>
    <t>Somewhere along the way home</t>
  </si>
  <si>
    <t>Breakfast</t>
  </si>
  <si>
    <t>Lunch-Snacks</t>
  </si>
  <si>
    <t>Dinner</t>
  </si>
  <si>
    <t>Camp</t>
  </si>
  <si>
    <t>Baldy Lakes Jct</t>
  </si>
  <si>
    <t>Mustard and mayo packets</t>
  </si>
  <si>
    <t>turkish figs (2)</t>
  </si>
  <si>
    <t>candied ginger (3 pcs)</t>
  </si>
  <si>
    <t>Macadamia nuts (2 oz)</t>
  </si>
  <si>
    <t>Peanut or almond M&amp;Ms (15 pcs)</t>
  </si>
  <si>
    <t>Almond Roca 3-pack</t>
  </si>
  <si>
    <t>Packaged Strawberry Harvest salad with dressing</t>
  </si>
  <si>
    <t>BACKPACK TRIP FOOD CHECKLIST - Wind Rivers 11-Day Backpack with 1 Resupply</t>
  </si>
  <si>
    <t xml:space="preserve">Dilly Bites (1/2 pkg) </t>
  </si>
  <si>
    <t>Instant cream soup mix (1 pkt)</t>
  </si>
  <si>
    <t>average calories per gram for total menu</t>
  </si>
  <si>
    <t>calories per day   (check)</t>
  </si>
  <si>
    <t>food weight per day  (lbs) - check</t>
  </si>
  <si>
    <t>Keeblers Samoa cookies or Oreos (3)</t>
  </si>
  <si>
    <t>Wheat Thins 10 lg</t>
  </si>
  <si>
    <t>Full-fat granola with nuts &amp; fruit (1C)</t>
  </si>
  <si>
    <t>Cocoa mix+Coffee creamer (2tsp)</t>
  </si>
  <si>
    <t>Landjaeger sticks</t>
  </si>
  <si>
    <t>Stonefire Naan bread (1/2 piece)</t>
  </si>
  <si>
    <t>Old Wisconsin Beef Bites (6)</t>
  </si>
  <si>
    <t>Backpacking Gear Checklist</t>
  </si>
  <si>
    <t>1L plastic soft drink bottle (Lifewater)</t>
  </si>
  <si>
    <t>BeFree 3L Filter bag</t>
  </si>
  <si>
    <t>Headlamp (Nitecore NU25)</t>
  </si>
  <si>
    <t>Butane torch lighter</t>
  </si>
  <si>
    <t>REI daypack  - 40L</t>
  </si>
  <si>
    <t>Gossamer Gear Mariposa 60L backpack</t>
  </si>
  <si>
    <t>Big Agnes Copper Spur 2-person tent in bag</t>
  </si>
  <si>
    <t>Durstan Xmid 1P trekking pole tent in bag (with extra pegs)</t>
  </si>
  <si>
    <t>UGQ 20 degree quilt</t>
  </si>
  <si>
    <t>Sea to Summit 20L ultralight dry sack</t>
  </si>
  <si>
    <t>Paria Equipment 3/4 length inflatable pad</t>
  </si>
  <si>
    <t>Cocoon inflatable pillow</t>
  </si>
  <si>
    <t>OR Helium Traveler lightweight long rain shell with hood</t>
  </si>
  <si>
    <t>Marmot Precip full-zip Rain pants</t>
  </si>
  <si>
    <t>Lightheart Gear Hooded Rain Jacket</t>
  </si>
  <si>
    <t>Lightheart Gear Rain Skirt</t>
  </si>
  <si>
    <t>Gossamer Gear Lightweight Umbrella</t>
  </si>
  <si>
    <t>waterproof socks (Shower's Pass)</t>
  </si>
  <si>
    <t>Quick drying hiking skirt</t>
  </si>
  <si>
    <t>Merino wool midweight long-sleeve base layer top</t>
  </si>
  <si>
    <t>Merino wool expedition weight base layer bottoms</t>
  </si>
  <si>
    <t xml:space="preserve">Merino Wool short-sleeve shirt </t>
  </si>
  <si>
    <t>Ultralight camp/water shoes (Vivo Barefoot)</t>
  </si>
  <si>
    <t>Possum-Merino mittens</t>
  </si>
  <si>
    <t>Waterproof gloves (Shower's Pass)</t>
  </si>
  <si>
    <t>Buff (use as covid mask)</t>
  </si>
  <si>
    <t>150-weight Merino 1/4 zip pullover top</t>
  </si>
  <si>
    <t>Climber-length down jacket (Eddie Bauer)</t>
  </si>
  <si>
    <t>Long down jacket (Eddie Bauer)</t>
  </si>
  <si>
    <t>Down Pants (Jack Wolfskin)</t>
  </si>
  <si>
    <t>Waterproof mid-height boots (Hoka One One Sky Toa)</t>
  </si>
  <si>
    <t>Waterproof low-top hiking shoes (Salamon GTX)</t>
  </si>
  <si>
    <t>Altra Lone Peak 4.5 Trail Runners</t>
  </si>
  <si>
    <t>Short gaiters</t>
  </si>
  <si>
    <t>Jetboil canister stove</t>
  </si>
  <si>
    <t>Pocket Rocket stove with aluminum foil partial windscreen</t>
  </si>
  <si>
    <t>8oz Butane canister</t>
  </si>
  <si>
    <t>3L Nalgene Cantene camp water bag</t>
  </si>
  <si>
    <t>GSI Outdoors insulated mug</t>
  </si>
  <si>
    <t>Homemade mug cozy from Joe</t>
  </si>
  <si>
    <t>Odor proof plastic 2 Gal bag (to go into UrSack)</t>
  </si>
  <si>
    <t>Gerber Paraframe Mini folding knife</t>
  </si>
  <si>
    <t>Lightweight stuff sack (to carry  food)</t>
  </si>
  <si>
    <t>Ur-Sack Major</t>
  </si>
  <si>
    <t>Packet "Wet Ones" wipes in quart zip-loc with extra zip-loc for used ones inside</t>
  </si>
  <si>
    <t>titanium trowel for digging catholes</t>
  </si>
  <si>
    <t>Sleeping pills, earplugs in small pill containers</t>
  </si>
  <si>
    <t>Phone with charge cable</t>
  </si>
  <si>
    <t>5000 mah Anker power block (2-3 days)</t>
  </si>
  <si>
    <t>10000 mah Sony CycleEnergy power block (7 days)</t>
  </si>
  <si>
    <t>20000 mah Ankerpower block (&lt;10 days)</t>
  </si>
  <si>
    <t>Solar Luci Light</t>
  </si>
  <si>
    <t>Small ultralight dry sack (for nighttime gear)</t>
  </si>
  <si>
    <t>Paria Z Trekking poles - 2</t>
  </si>
  <si>
    <t xml:space="preserve"> max (after resupply)</t>
  </si>
  <si>
    <t>shared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</si>
</sst>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6"/>
      <color indexed="8"/>
      <name val="Calibri"/>
      <family val="2"/>
    </font>
    <font>
      <i/>
      <sz val="16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0" borderId="9" xfId="0" applyFont="1" applyBorder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3" xfId="0" applyFill="1" applyBorder="1"/>
    <xf numFmtId="0" fontId="0" fillId="0" borderId="14" xfId="0" applyFill="1" applyBorder="1"/>
    <xf numFmtId="0" fontId="0" fillId="0" borderId="0" xfId="0" applyFill="1"/>
    <xf numFmtId="164" fontId="1" fillId="0" borderId="0" xfId="0" applyNumberFormat="1" applyFon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0" fillId="0" borderId="14" xfId="0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 applyAlignment="1">
      <alignment horizontal="center" wrapText="1"/>
    </xf>
    <xf numFmtId="0" fontId="5" fillId="0" borderId="18" xfId="0" applyFont="1" applyFill="1" applyBorder="1"/>
    <xf numFmtId="0" fontId="5" fillId="0" borderId="23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6" fillId="0" borderId="13" xfId="0" applyFont="1" applyFill="1" applyBorder="1"/>
    <xf numFmtId="1" fontId="6" fillId="0" borderId="26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1" fontId="6" fillId="0" borderId="27" xfId="0" applyNumberFormat="1" applyFont="1" applyFill="1" applyBorder="1" applyAlignment="1">
      <alignment horizontal="center"/>
    </xf>
    <xf numFmtId="1" fontId="6" fillId="0" borderId="28" xfId="0" applyNumberFormat="1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/>
    <xf numFmtId="0" fontId="6" fillId="0" borderId="0" xfId="0" applyFont="1" applyFill="1" applyBorder="1"/>
    <xf numFmtId="0" fontId="0" fillId="0" borderId="24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Fill="1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5" xfId="0" applyBorder="1"/>
    <xf numFmtId="0" fontId="0" fillId="0" borderId="34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1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39" xfId="0" applyFill="1" applyBorder="1"/>
    <xf numFmtId="164" fontId="0" fillId="0" borderId="37" xfId="0" applyNumberFormat="1" applyBorder="1" applyAlignment="1">
      <alignment horizontal="center"/>
    </xf>
    <xf numFmtId="164" fontId="0" fillId="0" borderId="0" xfId="0" applyNumberFormat="1" applyBorder="1"/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" fontId="6" fillId="0" borderId="13" xfId="0" applyNumberFormat="1" applyFont="1" applyFill="1" applyBorder="1" applyAlignment="1" applyProtection="1">
      <alignment horizontal="center"/>
      <protection locked="0"/>
    </xf>
    <xf numFmtId="1" fontId="6" fillId="0" borderId="24" xfId="0" applyNumberFormat="1" applyFont="1" applyFill="1" applyBorder="1" applyAlignment="1" applyProtection="1">
      <alignment horizontal="center"/>
      <protection locked="0"/>
    </xf>
    <xf numFmtId="164" fontId="6" fillId="0" borderId="13" xfId="0" applyNumberFormat="1" applyFont="1" applyFill="1" applyBorder="1" applyAlignment="1" applyProtection="1">
      <alignment horizontal="center"/>
      <protection locked="0"/>
    </xf>
    <xf numFmtId="1" fontId="6" fillId="0" borderId="28" xfId="0" applyNumberFormat="1" applyFont="1" applyFill="1" applyBorder="1" applyAlignment="1" applyProtection="1">
      <alignment horizontal="center"/>
      <protection locked="0"/>
    </xf>
    <xf numFmtId="164" fontId="6" fillId="0" borderId="28" xfId="0" applyNumberFormat="1" applyFont="1" applyFill="1" applyBorder="1" applyAlignment="1" applyProtection="1">
      <alignment horizontal="center"/>
      <protection locked="0"/>
    </xf>
    <xf numFmtId="1" fontId="9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" fontId="6" fillId="0" borderId="26" xfId="0" applyNumberFormat="1" applyFont="1" applyFill="1" applyBorder="1" applyAlignment="1" applyProtection="1">
      <alignment horizontal="center"/>
      <protection locked="0"/>
    </xf>
    <xf numFmtId="1" fontId="6" fillId="0" borderId="27" xfId="0" applyNumberFormat="1" applyFont="1" applyFill="1" applyBorder="1" applyAlignment="1" applyProtection="1">
      <alignment horizontal="center"/>
      <protection locked="0"/>
    </xf>
    <xf numFmtId="164" fontId="6" fillId="0" borderId="40" xfId="0" applyNumberFormat="1" applyFont="1" applyFill="1" applyBorder="1" applyAlignment="1" applyProtection="1">
      <alignment horizontal="center"/>
      <protection locked="0"/>
    </xf>
    <xf numFmtId="164" fontId="6" fillId="0" borderId="41" xfId="0" applyNumberFormat="1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>
      <alignment horizontal="center" wrapText="1"/>
    </xf>
    <xf numFmtId="1" fontId="6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/>
    <xf numFmtId="1" fontId="3" fillId="0" borderId="0" xfId="0" applyNumberFormat="1" applyFont="1" applyFill="1"/>
    <xf numFmtId="164" fontId="3" fillId="0" borderId="0" xfId="0" applyNumberFormat="1" applyFont="1" applyFill="1"/>
    <xf numFmtId="1" fontId="0" fillId="0" borderId="0" xfId="0" applyNumberFormat="1" applyFill="1"/>
    <xf numFmtId="9" fontId="0" fillId="0" borderId="0" xfId="1" applyFont="1" applyFill="1"/>
    <xf numFmtId="0" fontId="2" fillId="0" borderId="22" xfId="0" applyFont="1" applyFill="1" applyBorder="1" applyAlignment="1">
      <alignment horizontal="center"/>
    </xf>
    <xf numFmtId="0" fontId="13" fillId="0" borderId="0" xfId="0" applyFont="1"/>
    <xf numFmtId="0" fontId="2" fillId="0" borderId="21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5" xfId="0" applyFont="1" applyBorder="1"/>
    <xf numFmtId="0" fontId="3" fillId="0" borderId="8" xfId="0" applyFont="1" applyBorder="1" applyAlignment="1">
      <alignment horizontal="center"/>
    </xf>
    <xf numFmtId="16" fontId="3" fillId="0" borderId="8" xfId="0" applyNumberFormat="1" applyFont="1" applyBorder="1" applyAlignment="1">
      <alignment horizontal="right"/>
    </xf>
    <xf numFmtId="0" fontId="3" fillId="0" borderId="42" xfId="0" applyFont="1" applyBorder="1" applyAlignment="1">
      <alignment horizontal="center"/>
    </xf>
    <xf numFmtId="0" fontId="3" fillId="0" borderId="26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43" xfId="0" applyFont="1" applyBorder="1" applyAlignment="1">
      <alignment horizontal="center"/>
    </xf>
    <xf numFmtId="16" fontId="3" fillId="0" borderId="1" xfId="0" applyNumberFormat="1" applyFont="1" applyBorder="1" applyAlignment="1">
      <alignment horizontal="right"/>
    </xf>
    <xf numFmtId="0" fontId="3" fillId="0" borderId="26" xfId="0" applyFont="1" applyBorder="1" applyAlignment="1">
      <alignment horizontal="left"/>
    </xf>
    <xf numFmtId="16" fontId="3" fillId="0" borderId="43" xfId="0" quotePrefix="1" applyNumberFormat="1" applyFont="1" applyBorder="1" applyAlignment="1">
      <alignment horizontal="center"/>
    </xf>
    <xf numFmtId="16" fontId="3" fillId="0" borderId="1" xfId="0" applyNumberFormat="1" applyFont="1" applyBorder="1"/>
    <xf numFmtId="0" fontId="3" fillId="0" borderId="26" xfId="0" applyFont="1" applyBorder="1" applyAlignment="1">
      <alignment wrapText="1"/>
    </xf>
    <xf numFmtId="16" fontId="3" fillId="0" borderId="1" xfId="0" quotePrefix="1" applyNumberFormat="1" applyFont="1" applyBorder="1" applyAlignment="1">
      <alignment horizontal="right"/>
    </xf>
    <xf numFmtId="0" fontId="3" fillId="0" borderId="36" xfId="0" applyFont="1" applyBorder="1"/>
    <xf numFmtId="0" fontId="3" fillId="0" borderId="44" xfId="0" applyFont="1" applyBorder="1"/>
    <xf numFmtId="0" fontId="3" fillId="0" borderId="44" xfId="0" applyFont="1" applyBorder="1" applyAlignment="1">
      <alignment horizontal="center"/>
    </xf>
    <xf numFmtId="16" fontId="3" fillId="0" borderId="44" xfId="0" applyNumberFormat="1" applyFont="1" applyBorder="1"/>
    <xf numFmtId="0" fontId="3" fillId="0" borderId="45" xfId="0" applyFont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1" fontId="6" fillId="0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ill="1"/>
    <xf numFmtId="0" fontId="1" fillId="0" borderId="0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38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0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0" fillId="0" borderId="1" xfId="0" applyNumberFormat="1" applyFill="1" applyBorder="1"/>
    <xf numFmtId="0" fontId="0" fillId="0" borderId="4" xfId="0" applyFill="1" applyBorder="1"/>
    <xf numFmtId="0" fontId="0" fillId="0" borderId="4" xfId="0" applyFill="1" applyBorder="1" applyAlignment="1"/>
    <xf numFmtId="0" fontId="0" fillId="0" borderId="4" xfId="0" applyFill="1" applyBorder="1" applyAlignment="1">
      <alignment wrapText="1"/>
    </xf>
    <xf numFmtId="0" fontId="1" fillId="0" borderId="0" xfId="0" applyFont="1" applyFill="1" applyAlignment="1">
      <alignment horizontal="right"/>
    </xf>
    <xf numFmtId="164" fontId="1" fillId="0" borderId="0" xfId="0" applyNumberFormat="1" applyFont="1" applyFill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/>
    <xf numFmtId="164" fontId="0" fillId="0" borderId="0" xfId="0" applyNumberFormat="1" applyFill="1"/>
    <xf numFmtId="164" fontId="1" fillId="0" borderId="18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yl/Documents/Backpack%20Food%20Class/Backpack%20Calorie%20Planning%20table%20C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 Table"/>
      <sheetName val="Calorie Density Rankings"/>
      <sheetName val="Dehydrated Meals"/>
      <sheetName val="PowerBars"/>
      <sheetName val="Sheet1"/>
    </sheetNames>
    <sheetDataSet>
      <sheetData sheetId="0" refreshError="1">
        <row r="48">
          <cell r="B48">
            <v>56</v>
          </cell>
          <cell r="E48">
            <v>218</v>
          </cell>
        </row>
        <row r="61">
          <cell r="B61">
            <v>145</v>
          </cell>
          <cell r="E61">
            <v>595.9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7"/>
  <sheetViews>
    <sheetView tabSelected="1" workbookViewId="0">
      <selection activeCell="M132" sqref="M132"/>
    </sheetView>
  </sheetViews>
  <sheetFormatPr defaultRowHeight="15" x14ac:dyDescent="0.25"/>
  <cols>
    <col min="1" max="1" width="3.28515625" customWidth="1"/>
    <col min="2" max="2" width="52.28515625" customWidth="1"/>
    <col min="3" max="4" width="12" customWidth="1"/>
    <col min="5" max="5" width="3.85546875" customWidth="1"/>
    <col min="6" max="6" width="11.140625" customWidth="1"/>
    <col min="7" max="7" width="9.140625" customWidth="1"/>
  </cols>
  <sheetData>
    <row r="1" spans="1:8" ht="23.25" x14ac:dyDescent="0.35">
      <c r="A1" s="127" t="s">
        <v>191</v>
      </c>
      <c r="B1" s="119"/>
      <c r="C1" s="119"/>
      <c r="D1" s="119"/>
      <c r="E1" s="119"/>
      <c r="F1" s="119"/>
      <c r="G1" s="119"/>
      <c r="H1" s="119"/>
    </row>
    <row r="2" spans="1:8" ht="27.75" customHeight="1" x14ac:dyDescent="0.25">
      <c r="A2" s="119"/>
      <c r="B2" s="119"/>
      <c r="C2" s="119"/>
      <c r="D2" s="119"/>
      <c r="E2" s="119"/>
      <c r="F2" s="118" t="s">
        <v>146</v>
      </c>
      <c r="G2" s="119"/>
      <c r="H2" s="128" t="s">
        <v>136</v>
      </c>
    </row>
    <row r="3" spans="1:8" s="1" customFormat="1" x14ac:dyDescent="0.25">
      <c r="A3" s="128" t="s">
        <v>0</v>
      </c>
      <c r="B3" s="128"/>
      <c r="C3" s="129" t="s">
        <v>46</v>
      </c>
      <c r="D3" s="129" t="s">
        <v>63</v>
      </c>
      <c r="E3" s="128"/>
      <c r="F3" s="118"/>
      <c r="G3" s="129" t="s">
        <v>77</v>
      </c>
      <c r="H3" s="128" t="s">
        <v>137</v>
      </c>
    </row>
    <row r="4" spans="1:8" x14ac:dyDescent="0.25">
      <c r="A4" s="125"/>
      <c r="B4" s="125" t="s">
        <v>2</v>
      </c>
      <c r="C4" s="125"/>
      <c r="D4" s="125"/>
      <c r="E4" s="119"/>
      <c r="F4" s="125">
        <f t="shared" ref="F4:F17" si="0">C4*D4</f>
        <v>0</v>
      </c>
      <c r="G4" s="125"/>
      <c r="H4" s="119"/>
    </row>
    <row r="5" spans="1:8" x14ac:dyDescent="0.25">
      <c r="A5" s="125"/>
      <c r="B5" s="125" t="s">
        <v>39</v>
      </c>
      <c r="C5" s="130">
        <v>7.4855555555555569</v>
      </c>
      <c r="D5" s="125">
        <v>1</v>
      </c>
      <c r="E5" s="119"/>
      <c r="F5" s="125">
        <f t="shared" si="0"/>
        <v>7.4855555555555569</v>
      </c>
      <c r="G5" s="130"/>
      <c r="H5" s="119"/>
    </row>
    <row r="6" spans="1:8" ht="15" customHeight="1" x14ac:dyDescent="0.25">
      <c r="A6" s="125"/>
      <c r="B6" s="125" t="s">
        <v>1</v>
      </c>
      <c r="C6" s="125"/>
      <c r="D6" s="125"/>
      <c r="E6" s="119"/>
      <c r="F6" s="125">
        <f t="shared" si="0"/>
        <v>0</v>
      </c>
      <c r="G6" s="125"/>
      <c r="H6" s="119"/>
    </row>
    <row r="7" spans="1:8" ht="15" customHeight="1" x14ac:dyDescent="0.25">
      <c r="A7" s="125"/>
      <c r="B7" s="125" t="s">
        <v>192</v>
      </c>
      <c r="C7" s="125">
        <v>1.3</v>
      </c>
      <c r="D7" s="125">
        <v>2</v>
      </c>
      <c r="E7" s="119"/>
      <c r="F7" s="125">
        <f t="shared" si="0"/>
        <v>2.6</v>
      </c>
      <c r="G7" s="125"/>
      <c r="H7" s="119"/>
    </row>
    <row r="8" spans="1:8" x14ac:dyDescent="0.25">
      <c r="A8" s="125"/>
      <c r="B8" s="125" t="s">
        <v>4</v>
      </c>
      <c r="C8" s="125">
        <v>3</v>
      </c>
      <c r="D8" s="125">
        <v>1</v>
      </c>
      <c r="E8" s="119"/>
      <c r="F8" s="125">
        <f t="shared" si="0"/>
        <v>3</v>
      </c>
      <c r="G8" s="125"/>
      <c r="H8" s="119"/>
    </row>
    <row r="9" spans="1:8" x14ac:dyDescent="0.25">
      <c r="A9" s="125"/>
      <c r="B9" s="125" t="s">
        <v>193</v>
      </c>
      <c r="C9" s="125">
        <v>3.7</v>
      </c>
      <c r="D9" s="125"/>
      <c r="E9" s="119"/>
      <c r="F9" s="125">
        <f t="shared" si="0"/>
        <v>0</v>
      </c>
      <c r="G9" s="125"/>
      <c r="H9" s="119"/>
    </row>
    <row r="10" spans="1:8" x14ac:dyDescent="0.25">
      <c r="A10" s="125"/>
      <c r="B10" s="125" t="s">
        <v>21</v>
      </c>
      <c r="C10" s="125">
        <v>3.4000000000000004</v>
      </c>
      <c r="D10" s="125">
        <v>1</v>
      </c>
      <c r="E10" s="119"/>
      <c r="F10" s="125">
        <f t="shared" si="0"/>
        <v>3.4000000000000004</v>
      </c>
      <c r="G10" s="125"/>
      <c r="H10" s="119"/>
    </row>
    <row r="11" spans="1:8" x14ac:dyDescent="0.25">
      <c r="A11" s="131"/>
      <c r="B11" s="131" t="s">
        <v>110</v>
      </c>
      <c r="C11" s="131">
        <v>4</v>
      </c>
      <c r="D11" s="131"/>
      <c r="E11" s="119"/>
      <c r="F11" s="125">
        <f t="shared" si="0"/>
        <v>0</v>
      </c>
      <c r="G11" s="131"/>
      <c r="H11" s="119"/>
    </row>
    <row r="12" spans="1:8" x14ac:dyDescent="0.25">
      <c r="A12" s="132"/>
      <c r="B12" s="133" t="s">
        <v>194</v>
      </c>
      <c r="C12" s="132">
        <v>1.9</v>
      </c>
      <c r="D12" s="132">
        <v>1</v>
      </c>
      <c r="E12" s="119"/>
      <c r="F12" s="125">
        <f t="shared" si="0"/>
        <v>1.9</v>
      </c>
      <c r="G12" s="132"/>
      <c r="H12" s="119"/>
    </row>
    <row r="13" spans="1:8" x14ac:dyDescent="0.25">
      <c r="A13" s="132"/>
      <c r="B13" s="133" t="s">
        <v>195</v>
      </c>
      <c r="C13" s="132">
        <v>2.4</v>
      </c>
      <c r="D13" s="132">
        <v>1</v>
      </c>
      <c r="E13" s="119"/>
      <c r="F13" s="125">
        <f t="shared" si="0"/>
        <v>2.4</v>
      </c>
      <c r="G13" s="132"/>
      <c r="H13" s="119"/>
    </row>
    <row r="14" spans="1:8" ht="30" x14ac:dyDescent="0.25">
      <c r="A14" s="132"/>
      <c r="B14" s="133" t="s">
        <v>45</v>
      </c>
      <c r="C14" s="133">
        <v>0.5</v>
      </c>
      <c r="D14" s="133">
        <v>1</v>
      </c>
      <c r="E14" s="119"/>
      <c r="F14" s="125">
        <f t="shared" si="0"/>
        <v>0.5</v>
      </c>
      <c r="G14" s="133"/>
      <c r="H14" s="119"/>
    </row>
    <row r="15" spans="1:8" x14ac:dyDescent="0.25">
      <c r="A15" s="125"/>
      <c r="B15" s="125" t="s">
        <v>62</v>
      </c>
      <c r="C15" s="125">
        <v>2.2999999999999998</v>
      </c>
      <c r="D15" s="125">
        <v>1</v>
      </c>
      <c r="E15" s="119"/>
      <c r="F15" s="125">
        <f t="shared" si="0"/>
        <v>2.2999999999999998</v>
      </c>
      <c r="G15" s="125"/>
      <c r="H15" s="119"/>
    </row>
    <row r="16" spans="1:8" x14ac:dyDescent="0.25">
      <c r="A16" s="125"/>
      <c r="B16" s="125" t="s">
        <v>25</v>
      </c>
      <c r="C16" s="125">
        <v>1.3</v>
      </c>
      <c r="D16" s="125">
        <v>1</v>
      </c>
      <c r="E16" s="119"/>
      <c r="F16" s="125">
        <f t="shared" si="0"/>
        <v>1.3</v>
      </c>
      <c r="G16" s="125"/>
      <c r="H16" s="119"/>
    </row>
    <row r="17" spans="1:8" s="1" customFormat="1" x14ac:dyDescent="0.25">
      <c r="A17" s="125"/>
      <c r="B17" s="125" t="s">
        <v>40</v>
      </c>
      <c r="C17" s="125">
        <v>2.4</v>
      </c>
      <c r="D17" s="125">
        <v>1</v>
      </c>
      <c r="E17" s="120"/>
      <c r="F17" s="125">
        <f t="shared" si="0"/>
        <v>2.4</v>
      </c>
      <c r="G17" s="125"/>
      <c r="H17" s="120"/>
    </row>
    <row r="18" spans="1:8" x14ac:dyDescent="0.25">
      <c r="A18" s="128"/>
      <c r="B18" s="128"/>
      <c r="C18" s="134" t="s">
        <v>13</v>
      </c>
      <c r="D18" s="135"/>
      <c r="E18" s="128"/>
      <c r="F18" s="135">
        <f>SUM(F4:F17)</f>
        <v>27.285555555555554</v>
      </c>
      <c r="G18" s="134"/>
      <c r="H18" s="128"/>
    </row>
    <row r="19" spans="1:8" x14ac:dyDescent="0.25">
      <c r="A19" s="128" t="s">
        <v>41</v>
      </c>
      <c r="B19" s="119"/>
      <c r="C19" s="119"/>
      <c r="D19" s="119"/>
      <c r="E19" s="119"/>
      <c r="F19" s="119"/>
      <c r="G19" s="119"/>
      <c r="H19" s="119"/>
    </row>
    <row r="20" spans="1:8" x14ac:dyDescent="0.25">
      <c r="A20" s="125"/>
      <c r="B20" s="125" t="s">
        <v>196</v>
      </c>
      <c r="C20" s="125">
        <v>44.2</v>
      </c>
      <c r="D20" s="125"/>
      <c r="E20" s="119"/>
      <c r="F20" s="125">
        <f t="shared" ref="F20:F35" si="1">C20*D20</f>
        <v>0</v>
      </c>
      <c r="G20" s="125"/>
      <c r="H20" s="119"/>
    </row>
    <row r="21" spans="1:8" x14ac:dyDescent="0.25">
      <c r="A21" s="125"/>
      <c r="B21" s="125" t="s">
        <v>197</v>
      </c>
      <c r="C21" s="125">
        <v>29.1</v>
      </c>
      <c r="D21" s="125">
        <v>1</v>
      </c>
      <c r="E21" s="119"/>
      <c r="F21" s="125">
        <f t="shared" si="1"/>
        <v>29.1</v>
      </c>
      <c r="G21" s="125"/>
      <c r="H21" s="119"/>
    </row>
    <row r="22" spans="1:8" x14ac:dyDescent="0.25">
      <c r="A22" s="125"/>
      <c r="B22" s="125" t="s">
        <v>22</v>
      </c>
      <c r="C22" s="125">
        <v>3.4</v>
      </c>
      <c r="D22" s="125">
        <v>1</v>
      </c>
      <c r="E22" s="119"/>
      <c r="F22" s="125">
        <f t="shared" si="1"/>
        <v>3.4</v>
      </c>
      <c r="G22" s="125"/>
      <c r="H22" s="119"/>
    </row>
    <row r="23" spans="1:8" x14ac:dyDescent="0.25">
      <c r="A23" s="125"/>
      <c r="B23" s="125" t="s">
        <v>30</v>
      </c>
      <c r="C23" s="125">
        <v>2.4</v>
      </c>
      <c r="D23" s="125">
        <v>1</v>
      </c>
      <c r="E23" s="119"/>
      <c r="F23" s="125">
        <f t="shared" si="1"/>
        <v>2.4</v>
      </c>
      <c r="G23" s="125"/>
      <c r="H23" s="119"/>
    </row>
    <row r="24" spans="1:8" x14ac:dyDescent="0.25">
      <c r="A24" s="125"/>
      <c r="B24" s="126" t="s">
        <v>114</v>
      </c>
      <c r="C24" s="126">
        <v>46</v>
      </c>
      <c r="D24" s="126">
        <v>0</v>
      </c>
      <c r="E24" s="119"/>
      <c r="F24" s="125">
        <f t="shared" si="1"/>
        <v>0</v>
      </c>
      <c r="G24" s="126"/>
      <c r="H24" s="119"/>
    </row>
    <row r="25" spans="1:8" x14ac:dyDescent="0.25">
      <c r="A25" s="125"/>
      <c r="B25" s="126" t="s">
        <v>198</v>
      </c>
      <c r="C25" s="126">
        <v>49</v>
      </c>
      <c r="D25" s="126">
        <v>0.5</v>
      </c>
      <c r="E25" s="119"/>
      <c r="F25" s="125">
        <f t="shared" si="1"/>
        <v>24.5</v>
      </c>
      <c r="G25" s="126"/>
      <c r="H25" s="120" t="s">
        <v>138</v>
      </c>
    </row>
    <row r="26" spans="1:8" ht="30" x14ac:dyDescent="0.25">
      <c r="A26" s="125"/>
      <c r="B26" s="126" t="s">
        <v>199</v>
      </c>
      <c r="C26" s="126">
        <v>28</v>
      </c>
      <c r="D26" s="126">
        <v>0</v>
      </c>
      <c r="E26" s="119"/>
      <c r="F26" s="125">
        <f t="shared" si="1"/>
        <v>0</v>
      </c>
      <c r="G26" s="126"/>
      <c r="H26" s="119"/>
    </row>
    <row r="27" spans="1:8" x14ac:dyDescent="0.25">
      <c r="A27" s="125"/>
      <c r="B27" s="126" t="s">
        <v>200</v>
      </c>
      <c r="C27" s="126">
        <v>23</v>
      </c>
      <c r="D27" s="126">
        <v>0</v>
      </c>
      <c r="E27" s="119"/>
      <c r="F27" s="125">
        <f t="shared" si="1"/>
        <v>0</v>
      </c>
      <c r="G27" s="126"/>
      <c r="H27" s="119"/>
    </row>
    <row r="28" spans="1:8" ht="17.25" x14ac:dyDescent="0.25">
      <c r="A28" s="125"/>
      <c r="B28" s="126" t="s">
        <v>139</v>
      </c>
      <c r="C28" s="126">
        <v>40.400000000000006</v>
      </c>
      <c r="D28" s="126">
        <v>1</v>
      </c>
      <c r="E28" s="119"/>
      <c r="F28" s="125">
        <f t="shared" si="1"/>
        <v>40.400000000000006</v>
      </c>
      <c r="G28" s="126"/>
      <c r="H28" s="119"/>
    </row>
    <row r="29" spans="1:8" x14ac:dyDescent="0.25">
      <c r="A29" s="125"/>
      <c r="B29" s="126" t="s">
        <v>201</v>
      </c>
      <c r="C29" s="126">
        <v>1.8</v>
      </c>
      <c r="D29" s="126">
        <v>1</v>
      </c>
      <c r="E29" s="119"/>
      <c r="F29" s="125">
        <f t="shared" si="1"/>
        <v>1.8</v>
      </c>
      <c r="G29" s="126"/>
      <c r="H29" s="119"/>
    </row>
    <row r="30" spans="1:8" x14ac:dyDescent="0.25">
      <c r="A30" s="125"/>
      <c r="B30" s="126" t="s">
        <v>34</v>
      </c>
      <c r="C30" s="126">
        <v>2.5</v>
      </c>
      <c r="D30" s="126">
        <v>1</v>
      </c>
      <c r="E30" s="119"/>
      <c r="F30" s="125">
        <f t="shared" si="1"/>
        <v>2.5</v>
      </c>
      <c r="G30" s="126"/>
      <c r="H30" s="119"/>
    </row>
    <row r="31" spans="1:8" x14ac:dyDescent="0.25">
      <c r="A31" s="125"/>
      <c r="B31" s="126" t="s">
        <v>35</v>
      </c>
      <c r="C31" s="126">
        <v>2.5</v>
      </c>
      <c r="D31" s="126">
        <v>1</v>
      </c>
      <c r="E31" s="119"/>
      <c r="F31" s="125">
        <f t="shared" si="1"/>
        <v>2.5</v>
      </c>
      <c r="G31" s="126"/>
      <c r="H31" s="119"/>
    </row>
    <row r="32" spans="1:8" x14ac:dyDescent="0.25">
      <c r="A32" s="125"/>
      <c r="B32" s="126" t="s">
        <v>56</v>
      </c>
      <c r="C32" s="126">
        <v>2.8</v>
      </c>
      <c r="D32" s="126"/>
      <c r="E32" s="119"/>
      <c r="F32" s="125">
        <f t="shared" si="1"/>
        <v>0</v>
      </c>
      <c r="G32" s="126"/>
      <c r="H32" s="119"/>
    </row>
    <row r="33" spans="1:8" x14ac:dyDescent="0.25">
      <c r="A33" s="125"/>
      <c r="B33" s="125" t="s">
        <v>140</v>
      </c>
      <c r="C33" s="125">
        <v>4.4000000000000004</v>
      </c>
      <c r="D33" s="125">
        <v>0</v>
      </c>
      <c r="E33" s="119"/>
      <c r="F33" s="125">
        <f t="shared" si="1"/>
        <v>0</v>
      </c>
      <c r="G33" s="125"/>
      <c r="H33" s="119"/>
    </row>
    <row r="34" spans="1:8" x14ac:dyDescent="0.25">
      <c r="A34" s="125"/>
      <c r="B34" s="125" t="s">
        <v>202</v>
      </c>
      <c r="C34" s="125">
        <v>13.5</v>
      </c>
      <c r="D34" s="125">
        <v>1</v>
      </c>
      <c r="E34" s="119"/>
      <c r="F34" s="125">
        <f t="shared" si="1"/>
        <v>13.5</v>
      </c>
      <c r="G34" s="125"/>
      <c r="H34" s="119"/>
    </row>
    <row r="35" spans="1:8" x14ac:dyDescent="0.25">
      <c r="A35" s="125"/>
      <c r="B35" s="125" t="s">
        <v>203</v>
      </c>
      <c r="C35" s="125">
        <v>3.8</v>
      </c>
      <c r="D35" s="125">
        <v>1</v>
      </c>
      <c r="E35" s="120"/>
      <c r="F35" s="125">
        <f t="shared" si="1"/>
        <v>3.8</v>
      </c>
      <c r="G35" s="125"/>
      <c r="H35" s="120"/>
    </row>
    <row r="36" spans="1:8" x14ac:dyDescent="0.25">
      <c r="A36" s="128"/>
      <c r="B36" s="128"/>
      <c r="C36" s="134" t="s">
        <v>13</v>
      </c>
      <c r="D36" s="135"/>
      <c r="E36" s="128"/>
      <c r="F36" s="128">
        <f>SUM(F20:F35)</f>
        <v>123.9</v>
      </c>
      <c r="G36" s="134"/>
      <c r="H36" s="128"/>
    </row>
    <row r="37" spans="1:8" x14ac:dyDescent="0.25">
      <c r="A37" s="128" t="s">
        <v>5</v>
      </c>
      <c r="B37" s="119"/>
      <c r="C37" s="119"/>
      <c r="D37" s="119"/>
      <c r="E37" s="119"/>
      <c r="F37" s="119"/>
      <c r="G37" s="119"/>
      <c r="H37" s="119"/>
    </row>
    <row r="38" spans="1:8" x14ac:dyDescent="0.25">
      <c r="A38" s="125"/>
      <c r="B38" s="136" t="s">
        <v>141</v>
      </c>
      <c r="C38" s="125">
        <v>11.8</v>
      </c>
      <c r="D38" s="125">
        <v>1</v>
      </c>
      <c r="E38" s="119"/>
      <c r="F38" s="125">
        <f t="shared" ref="F38:F71" si="2">C38*D38</f>
        <v>11.8</v>
      </c>
      <c r="G38" s="125"/>
      <c r="H38" s="119"/>
    </row>
    <row r="39" spans="1:8" x14ac:dyDescent="0.25">
      <c r="A39" s="125"/>
      <c r="B39" s="136" t="s">
        <v>204</v>
      </c>
      <c r="C39" s="125">
        <v>7.8</v>
      </c>
      <c r="D39" s="125">
        <v>0</v>
      </c>
      <c r="E39" s="119"/>
      <c r="F39" s="125">
        <f t="shared" si="2"/>
        <v>0</v>
      </c>
      <c r="G39" s="125"/>
      <c r="H39" s="119"/>
    </row>
    <row r="40" spans="1:8" x14ac:dyDescent="0.25">
      <c r="A40" s="125"/>
      <c r="B40" s="136" t="s">
        <v>205</v>
      </c>
      <c r="C40" s="125">
        <v>8.4</v>
      </c>
      <c r="D40" s="125">
        <v>1</v>
      </c>
      <c r="E40" s="119"/>
      <c r="F40" s="125">
        <f t="shared" si="2"/>
        <v>8.4</v>
      </c>
      <c r="G40" s="125"/>
      <c r="H40" s="119"/>
    </row>
    <row r="41" spans="1:8" x14ac:dyDescent="0.25">
      <c r="A41" s="125"/>
      <c r="B41" s="136" t="s">
        <v>206</v>
      </c>
      <c r="C41" s="125">
        <v>7</v>
      </c>
      <c r="D41" s="125"/>
      <c r="E41" s="119"/>
      <c r="F41" s="125">
        <f t="shared" si="2"/>
        <v>0</v>
      </c>
      <c r="G41" s="125"/>
      <c r="H41" s="119"/>
    </row>
    <row r="42" spans="1:8" x14ac:dyDescent="0.25">
      <c r="A42" s="125"/>
      <c r="B42" s="136" t="s">
        <v>207</v>
      </c>
      <c r="C42" s="125">
        <v>2.2999999999999998</v>
      </c>
      <c r="D42" s="125"/>
      <c r="E42" s="119"/>
      <c r="F42" s="125">
        <f t="shared" si="2"/>
        <v>0</v>
      </c>
      <c r="G42" s="125"/>
      <c r="H42" s="119"/>
    </row>
    <row r="43" spans="1:8" x14ac:dyDescent="0.25">
      <c r="A43" s="125"/>
      <c r="B43" s="136" t="s">
        <v>208</v>
      </c>
      <c r="C43" s="125">
        <v>6.6</v>
      </c>
      <c r="D43" s="125">
        <v>0</v>
      </c>
      <c r="E43" s="119"/>
      <c r="F43" s="125">
        <f t="shared" si="2"/>
        <v>0</v>
      </c>
      <c r="G43" s="125"/>
      <c r="H43" s="119"/>
    </row>
    <row r="44" spans="1:8" x14ac:dyDescent="0.25">
      <c r="A44" s="125"/>
      <c r="B44" s="136" t="s">
        <v>36</v>
      </c>
      <c r="C44" s="125">
        <v>3.9</v>
      </c>
      <c r="D44" s="125">
        <v>2</v>
      </c>
      <c r="E44" s="119"/>
      <c r="F44" s="125">
        <f t="shared" si="2"/>
        <v>7.8</v>
      </c>
      <c r="G44" s="125"/>
      <c r="H44" s="120">
        <v>1.95</v>
      </c>
    </row>
    <row r="45" spans="1:8" x14ac:dyDescent="0.25">
      <c r="A45" s="125"/>
      <c r="B45" s="136" t="s">
        <v>209</v>
      </c>
      <c r="C45" s="125">
        <v>3.4</v>
      </c>
      <c r="D45" s="125"/>
      <c r="E45" s="119"/>
      <c r="F45" s="125">
        <f t="shared" si="2"/>
        <v>0</v>
      </c>
      <c r="G45" s="125"/>
      <c r="H45" s="119"/>
    </row>
    <row r="46" spans="1:8" x14ac:dyDescent="0.25">
      <c r="A46" s="125"/>
      <c r="B46" s="136" t="s">
        <v>210</v>
      </c>
      <c r="C46" s="125">
        <v>3.3</v>
      </c>
      <c r="D46" s="125">
        <v>1</v>
      </c>
      <c r="E46" s="119"/>
      <c r="F46" s="125">
        <f t="shared" si="2"/>
        <v>3.3</v>
      </c>
      <c r="G46" s="125"/>
      <c r="H46" s="120">
        <v>3.3</v>
      </c>
    </row>
    <row r="47" spans="1:8" ht="15" customHeight="1" x14ac:dyDescent="0.25">
      <c r="A47" s="125"/>
      <c r="B47" s="136" t="s">
        <v>19</v>
      </c>
      <c r="C47" s="125">
        <v>2</v>
      </c>
      <c r="D47" s="125">
        <v>2</v>
      </c>
      <c r="E47" s="119"/>
      <c r="F47" s="125">
        <f t="shared" si="2"/>
        <v>4</v>
      </c>
      <c r="G47" s="125"/>
      <c r="H47" s="120">
        <v>2</v>
      </c>
    </row>
    <row r="48" spans="1:8" x14ac:dyDescent="0.25">
      <c r="A48" s="125"/>
      <c r="B48" s="136" t="s">
        <v>49</v>
      </c>
      <c r="C48" s="125">
        <v>5.2</v>
      </c>
      <c r="D48" s="125">
        <v>0</v>
      </c>
      <c r="E48" s="119"/>
      <c r="F48" s="125">
        <f t="shared" si="2"/>
        <v>0</v>
      </c>
      <c r="G48" s="125"/>
      <c r="H48" s="119"/>
    </row>
    <row r="49" spans="1:9" x14ac:dyDescent="0.25">
      <c r="A49" s="125"/>
      <c r="B49" s="136" t="s">
        <v>50</v>
      </c>
      <c r="C49" s="125">
        <v>5.5</v>
      </c>
      <c r="D49" s="125">
        <v>0</v>
      </c>
      <c r="E49" s="119"/>
      <c r="F49" s="125">
        <f t="shared" si="2"/>
        <v>0</v>
      </c>
      <c r="G49" s="125"/>
      <c r="H49" s="119"/>
    </row>
    <row r="50" spans="1:9" x14ac:dyDescent="0.25">
      <c r="A50" s="125"/>
      <c r="B50" s="136" t="s">
        <v>211</v>
      </c>
      <c r="C50" s="125">
        <v>8.1</v>
      </c>
      <c r="D50" s="125">
        <v>1</v>
      </c>
      <c r="E50" s="119"/>
      <c r="F50" s="125">
        <f t="shared" si="2"/>
        <v>8.1</v>
      </c>
      <c r="G50" s="125"/>
      <c r="H50" s="119"/>
    </row>
    <row r="51" spans="1:9" x14ac:dyDescent="0.25">
      <c r="A51" s="125"/>
      <c r="B51" s="136" t="s">
        <v>212</v>
      </c>
      <c r="C51" s="125">
        <v>6.8</v>
      </c>
      <c r="D51" s="125">
        <v>1</v>
      </c>
      <c r="E51" s="119"/>
      <c r="F51" s="125">
        <f t="shared" si="2"/>
        <v>6.8</v>
      </c>
      <c r="G51" s="125"/>
      <c r="H51" s="119"/>
    </row>
    <row r="52" spans="1:9" x14ac:dyDescent="0.25">
      <c r="A52" s="125"/>
      <c r="B52" s="136" t="s">
        <v>213</v>
      </c>
      <c r="C52" s="125">
        <v>4.4000000000000004</v>
      </c>
      <c r="D52" s="125">
        <v>1</v>
      </c>
      <c r="E52" s="119"/>
      <c r="F52" s="125">
        <f t="shared" si="2"/>
        <v>4.4000000000000004</v>
      </c>
      <c r="G52" s="125"/>
      <c r="H52" s="120">
        <v>4.4000000000000004</v>
      </c>
    </row>
    <row r="53" spans="1:9" x14ac:dyDescent="0.25">
      <c r="A53" s="125"/>
      <c r="B53" s="136" t="s">
        <v>33</v>
      </c>
      <c r="C53" s="125">
        <v>6.3</v>
      </c>
      <c r="D53" s="125">
        <v>0</v>
      </c>
      <c r="E53" s="119"/>
      <c r="F53" s="125">
        <f t="shared" si="2"/>
        <v>0</v>
      </c>
      <c r="G53" s="125"/>
      <c r="H53" s="119"/>
    </row>
    <row r="54" spans="1:9" x14ac:dyDescent="0.25">
      <c r="A54" s="125"/>
      <c r="B54" s="136" t="s">
        <v>31</v>
      </c>
      <c r="C54" s="125">
        <v>13</v>
      </c>
      <c r="D54" s="125">
        <v>0</v>
      </c>
      <c r="E54" s="119"/>
      <c r="F54" s="125">
        <f t="shared" si="2"/>
        <v>0</v>
      </c>
      <c r="G54" s="125"/>
      <c r="H54" s="120">
        <v>0</v>
      </c>
    </row>
    <row r="55" spans="1:9" x14ac:dyDescent="0.25">
      <c r="A55" s="125"/>
      <c r="B55" s="136" t="s">
        <v>32</v>
      </c>
      <c r="C55" s="125">
        <v>9.9</v>
      </c>
      <c r="D55" s="125"/>
      <c r="E55" s="119"/>
      <c r="F55" s="125">
        <f t="shared" si="2"/>
        <v>0</v>
      </c>
      <c r="G55" s="125"/>
      <c r="H55" s="119"/>
    </row>
    <row r="56" spans="1:9" x14ac:dyDescent="0.25">
      <c r="A56" s="125"/>
      <c r="B56" s="136" t="s">
        <v>214</v>
      </c>
      <c r="C56" s="125">
        <v>7</v>
      </c>
      <c r="D56" s="125">
        <v>1</v>
      </c>
      <c r="E56" s="119"/>
      <c r="F56" s="125">
        <f t="shared" si="2"/>
        <v>7</v>
      </c>
      <c r="G56" s="125"/>
      <c r="H56" s="119"/>
    </row>
    <row r="57" spans="1:9" x14ac:dyDescent="0.25">
      <c r="A57" s="125"/>
      <c r="B57" s="136" t="s">
        <v>38</v>
      </c>
      <c r="C57" s="125">
        <v>1.4</v>
      </c>
      <c r="D57" s="125">
        <v>1</v>
      </c>
      <c r="E57" s="119"/>
      <c r="F57" s="125">
        <f t="shared" si="2"/>
        <v>1.4</v>
      </c>
      <c r="G57" s="125"/>
      <c r="H57" s="119"/>
      <c r="I57" t="s">
        <v>131</v>
      </c>
    </row>
    <row r="58" spans="1:9" x14ac:dyDescent="0.25">
      <c r="A58" s="125"/>
      <c r="B58" s="136" t="s">
        <v>215</v>
      </c>
      <c r="C58" s="125">
        <v>2.6</v>
      </c>
      <c r="D58" s="125">
        <v>0</v>
      </c>
      <c r="E58" s="119"/>
      <c r="F58" s="125">
        <f t="shared" si="2"/>
        <v>0</v>
      </c>
      <c r="G58" s="125"/>
      <c r="H58" s="119"/>
    </row>
    <row r="59" spans="1:9" x14ac:dyDescent="0.25">
      <c r="A59" s="125"/>
      <c r="B59" s="136" t="s">
        <v>216</v>
      </c>
      <c r="C59" s="125">
        <v>2</v>
      </c>
      <c r="D59" s="125">
        <v>1</v>
      </c>
      <c r="E59" s="119"/>
      <c r="F59" s="125">
        <f t="shared" si="2"/>
        <v>2</v>
      </c>
      <c r="G59" s="125"/>
      <c r="H59" s="119"/>
    </row>
    <row r="60" spans="1:9" x14ac:dyDescent="0.25">
      <c r="A60" s="125"/>
      <c r="B60" s="136" t="s">
        <v>217</v>
      </c>
      <c r="C60" s="125">
        <v>2.4</v>
      </c>
      <c r="D60" s="125">
        <v>1</v>
      </c>
      <c r="E60" s="119"/>
      <c r="F60" s="125">
        <f t="shared" si="2"/>
        <v>2.4</v>
      </c>
      <c r="G60" s="125"/>
      <c r="H60" s="119"/>
    </row>
    <row r="61" spans="1:9" x14ac:dyDescent="0.25">
      <c r="A61" s="125"/>
      <c r="B61" s="136" t="s">
        <v>6</v>
      </c>
      <c r="C61" s="125">
        <v>3.2</v>
      </c>
      <c r="D61" s="125">
        <v>1</v>
      </c>
      <c r="E61" s="119"/>
      <c r="F61" s="125">
        <f t="shared" si="2"/>
        <v>3.2</v>
      </c>
      <c r="G61" s="125"/>
      <c r="H61" s="119"/>
    </row>
    <row r="62" spans="1:9" x14ac:dyDescent="0.25">
      <c r="A62" s="125"/>
      <c r="B62" s="136" t="s">
        <v>218</v>
      </c>
      <c r="C62" s="125">
        <v>4</v>
      </c>
      <c r="D62" s="125">
        <v>0</v>
      </c>
      <c r="E62" s="119"/>
      <c r="F62" s="125">
        <f t="shared" si="2"/>
        <v>0</v>
      </c>
      <c r="G62" s="125"/>
      <c r="H62" s="119"/>
    </row>
    <row r="63" spans="1:9" ht="14.25" customHeight="1" x14ac:dyDescent="0.25">
      <c r="A63" s="125"/>
      <c r="B63" s="136" t="s">
        <v>37</v>
      </c>
      <c r="C63" s="125">
        <v>11.2</v>
      </c>
      <c r="D63" s="125">
        <v>0</v>
      </c>
      <c r="E63" s="119"/>
      <c r="F63" s="125">
        <f t="shared" si="2"/>
        <v>0</v>
      </c>
      <c r="G63" s="125"/>
      <c r="H63" s="119"/>
    </row>
    <row r="64" spans="1:9" ht="17.25" customHeight="1" x14ac:dyDescent="0.25">
      <c r="A64" s="125"/>
      <c r="B64" s="136" t="s">
        <v>219</v>
      </c>
      <c r="C64" s="125">
        <v>9.6999999999999993</v>
      </c>
      <c r="D64" s="125"/>
      <c r="E64" s="119"/>
      <c r="F64" s="125">
        <f t="shared" si="2"/>
        <v>0</v>
      </c>
      <c r="G64" s="125"/>
      <c r="H64" s="119"/>
    </row>
    <row r="65" spans="1:8" x14ac:dyDescent="0.25">
      <c r="A65" s="125"/>
      <c r="B65" s="136" t="s">
        <v>220</v>
      </c>
      <c r="C65" s="125">
        <v>17.399999999999999</v>
      </c>
      <c r="D65" s="125">
        <v>1</v>
      </c>
      <c r="E65" s="119"/>
      <c r="F65" s="125">
        <f t="shared" si="2"/>
        <v>17.399999999999999</v>
      </c>
      <c r="G65" s="125"/>
      <c r="H65" s="119"/>
    </row>
    <row r="66" spans="1:8" x14ac:dyDescent="0.25">
      <c r="A66" s="125"/>
      <c r="B66" s="136" t="s">
        <v>221</v>
      </c>
      <c r="C66" s="125">
        <v>13.4</v>
      </c>
      <c r="D66" s="125">
        <v>1</v>
      </c>
      <c r="E66" s="119"/>
      <c r="F66" s="125">
        <f t="shared" si="2"/>
        <v>13.4</v>
      </c>
      <c r="G66" s="125"/>
      <c r="H66" s="119"/>
    </row>
    <row r="67" spans="1:8" x14ac:dyDescent="0.25">
      <c r="A67" s="125"/>
      <c r="B67" s="136" t="s">
        <v>222</v>
      </c>
      <c r="C67" s="125">
        <v>35</v>
      </c>
      <c r="D67" s="125">
        <v>1</v>
      </c>
      <c r="E67" s="119"/>
      <c r="F67" s="125">
        <f t="shared" si="2"/>
        <v>35</v>
      </c>
      <c r="G67" s="125"/>
      <c r="H67" s="120">
        <v>35</v>
      </c>
    </row>
    <row r="68" spans="1:8" x14ac:dyDescent="0.25">
      <c r="A68" s="125"/>
      <c r="B68" s="136" t="s">
        <v>223</v>
      </c>
      <c r="C68" s="125">
        <v>20</v>
      </c>
      <c r="D68" s="125"/>
      <c r="E68" s="119"/>
      <c r="F68" s="125">
        <f t="shared" si="2"/>
        <v>0</v>
      </c>
      <c r="G68" s="125"/>
      <c r="H68" s="120">
        <v>0</v>
      </c>
    </row>
    <row r="69" spans="1:8" x14ac:dyDescent="0.25">
      <c r="A69" s="125"/>
      <c r="B69" s="136" t="s">
        <v>224</v>
      </c>
      <c r="C69" s="125">
        <v>8.6999999999999993</v>
      </c>
      <c r="D69" s="125"/>
      <c r="E69" s="119"/>
      <c r="F69" s="125">
        <f t="shared" si="2"/>
        <v>0</v>
      </c>
      <c r="G69" s="125"/>
      <c r="H69" s="119"/>
    </row>
    <row r="70" spans="1:8" x14ac:dyDescent="0.25">
      <c r="A70" s="125"/>
      <c r="B70" s="136" t="s">
        <v>225</v>
      </c>
      <c r="C70" s="125">
        <v>3.1</v>
      </c>
      <c r="D70" s="125"/>
      <c r="E70" s="119"/>
      <c r="F70" s="125">
        <f t="shared" si="2"/>
        <v>0</v>
      </c>
      <c r="G70" s="125"/>
      <c r="H70" s="119"/>
    </row>
    <row r="71" spans="1:8" x14ac:dyDescent="0.25">
      <c r="A71" s="125"/>
      <c r="B71" s="136" t="s">
        <v>57</v>
      </c>
      <c r="C71" s="125">
        <v>9.4</v>
      </c>
      <c r="D71" s="125"/>
      <c r="E71" s="119"/>
      <c r="F71" s="125">
        <f t="shared" si="2"/>
        <v>0</v>
      </c>
      <c r="G71" s="125"/>
      <c r="H71" s="119"/>
    </row>
    <row r="72" spans="1:8" x14ac:dyDescent="0.25">
      <c r="A72" s="128"/>
      <c r="B72" s="128"/>
      <c r="C72" s="134" t="s">
        <v>13</v>
      </c>
      <c r="D72" s="135"/>
      <c r="E72" s="119"/>
      <c r="F72" s="123">
        <f>SUM(F38:F71)</f>
        <v>136.4</v>
      </c>
      <c r="G72" s="134"/>
      <c r="H72" s="119"/>
    </row>
    <row r="73" spans="1:8" x14ac:dyDescent="0.25">
      <c r="A73" s="128" t="s">
        <v>3</v>
      </c>
      <c r="B73" s="119"/>
      <c r="C73" s="119"/>
      <c r="D73" s="119"/>
      <c r="E73" s="119"/>
      <c r="F73" s="119"/>
      <c r="G73" s="119"/>
      <c r="H73" s="119"/>
    </row>
    <row r="74" spans="1:8" s="1" customFormat="1" x14ac:dyDescent="0.25">
      <c r="A74" s="125"/>
      <c r="B74" s="126" t="s">
        <v>60</v>
      </c>
      <c r="C74" s="126">
        <v>8.5</v>
      </c>
      <c r="D74" s="126">
        <v>0</v>
      </c>
      <c r="E74" s="119"/>
      <c r="F74" s="125">
        <f t="shared" ref="F74:F93" si="3">C74*D74</f>
        <v>0</v>
      </c>
      <c r="G74" s="126"/>
      <c r="H74" s="119"/>
    </row>
    <row r="75" spans="1:8" x14ac:dyDescent="0.25">
      <c r="A75" s="125"/>
      <c r="B75" s="125" t="s">
        <v>51</v>
      </c>
      <c r="C75" s="125">
        <v>4.7</v>
      </c>
      <c r="D75" s="125">
        <v>0</v>
      </c>
      <c r="E75" s="119"/>
      <c r="F75" s="125">
        <f t="shared" si="3"/>
        <v>0</v>
      </c>
      <c r="G75" s="125"/>
      <c r="H75" s="119"/>
    </row>
    <row r="76" spans="1:8" x14ac:dyDescent="0.25">
      <c r="A76" s="125"/>
      <c r="B76" s="126" t="s">
        <v>226</v>
      </c>
      <c r="C76" s="126">
        <v>14</v>
      </c>
      <c r="D76" s="126">
        <v>0.5</v>
      </c>
      <c r="E76" s="119"/>
      <c r="F76" s="125">
        <f t="shared" si="3"/>
        <v>7</v>
      </c>
      <c r="G76" s="126"/>
      <c r="H76" s="119" t="s">
        <v>247</v>
      </c>
    </row>
    <row r="77" spans="1:8" ht="30" x14ac:dyDescent="0.25">
      <c r="A77" s="125"/>
      <c r="B77" s="126" t="s">
        <v>227</v>
      </c>
      <c r="C77" s="126">
        <v>4</v>
      </c>
      <c r="D77" s="126"/>
      <c r="E77" s="119"/>
      <c r="F77" s="125">
        <f t="shared" si="3"/>
        <v>0</v>
      </c>
      <c r="G77" s="126"/>
      <c r="H77" s="119"/>
    </row>
    <row r="78" spans="1:8" x14ac:dyDescent="0.25">
      <c r="A78" s="125"/>
      <c r="B78" s="126" t="s">
        <v>26</v>
      </c>
      <c r="C78" s="126">
        <v>5.6</v>
      </c>
      <c r="D78" s="126"/>
      <c r="E78" s="119"/>
      <c r="F78" s="125">
        <f t="shared" si="3"/>
        <v>0</v>
      </c>
      <c r="G78" s="126"/>
      <c r="H78" s="119"/>
    </row>
    <row r="79" spans="1:8" x14ac:dyDescent="0.25">
      <c r="A79" s="125"/>
      <c r="B79" s="126" t="s">
        <v>228</v>
      </c>
      <c r="C79" s="126">
        <v>13.5</v>
      </c>
      <c r="D79" s="126">
        <v>1</v>
      </c>
      <c r="E79" s="119"/>
      <c r="F79" s="125">
        <f t="shared" si="3"/>
        <v>13.5</v>
      </c>
      <c r="G79" s="126"/>
      <c r="H79" s="120">
        <v>8</v>
      </c>
    </row>
    <row r="80" spans="1:8" x14ac:dyDescent="0.25">
      <c r="A80" s="125"/>
      <c r="B80" s="126" t="s">
        <v>61</v>
      </c>
      <c r="C80" s="126">
        <v>4.8</v>
      </c>
      <c r="D80" s="126"/>
      <c r="E80" s="119"/>
      <c r="F80" s="125">
        <f t="shared" si="3"/>
        <v>0</v>
      </c>
      <c r="G80" s="126"/>
      <c r="H80" s="120">
        <v>0</v>
      </c>
    </row>
    <row r="81" spans="1:8" x14ac:dyDescent="0.25">
      <c r="A81" s="125"/>
      <c r="B81" s="125" t="s">
        <v>229</v>
      </c>
      <c r="C81" s="125">
        <v>2.1</v>
      </c>
      <c r="D81" s="125">
        <v>1</v>
      </c>
      <c r="E81" s="119"/>
      <c r="F81" s="125">
        <f t="shared" si="3"/>
        <v>2.1</v>
      </c>
      <c r="G81" s="125"/>
      <c r="H81" s="119"/>
    </row>
    <row r="82" spans="1:8" x14ac:dyDescent="0.25">
      <c r="A82" s="125"/>
      <c r="B82" s="125" t="s">
        <v>230</v>
      </c>
      <c r="C82" s="125">
        <v>4.4000000000000004</v>
      </c>
      <c r="D82" s="125">
        <v>1</v>
      </c>
      <c r="E82" s="119"/>
      <c r="F82" s="125">
        <f t="shared" si="3"/>
        <v>4.4000000000000004</v>
      </c>
      <c r="G82" s="125"/>
      <c r="H82" s="119"/>
    </row>
    <row r="83" spans="1:8" x14ac:dyDescent="0.25">
      <c r="A83" s="125"/>
      <c r="B83" s="125" t="s">
        <v>231</v>
      </c>
      <c r="C83" s="125">
        <v>1.2</v>
      </c>
      <c r="D83" s="125">
        <v>1</v>
      </c>
      <c r="E83" s="119"/>
      <c r="F83" s="125">
        <f t="shared" si="3"/>
        <v>1.2</v>
      </c>
      <c r="G83" s="125"/>
      <c r="H83" s="119"/>
    </row>
    <row r="84" spans="1:8" ht="16.5" customHeight="1" x14ac:dyDescent="0.25">
      <c r="A84" s="125"/>
      <c r="B84" s="125" t="s">
        <v>142</v>
      </c>
      <c r="C84" s="125">
        <v>0.3</v>
      </c>
      <c r="D84" s="125">
        <v>1</v>
      </c>
      <c r="E84" s="119"/>
      <c r="F84" s="125">
        <f t="shared" si="3"/>
        <v>0.3</v>
      </c>
      <c r="G84" s="125"/>
      <c r="H84" s="119"/>
    </row>
    <row r="85" spans="1:8" x14ac:dyDescent="0.25">
      <c r="A85" s="125"/>
      <c r="B85" s="125" t="s">
        <v>143</v>
      </c>
      <c r="C85" s="125">
        <v>1.5</v>
      </c>
      <c r="D85" s="125">
        <v>0</v>
      </c>
      <c r="E85" s="119"/>
      <c r="F85" s="125">
        <f t="shared" si="3"/>
        <v>0</v>
      </c>
      <c r="G85" s="125"/>
      <c r="H85" s="119"/>
    </row>
    <row r="86" spans="1:8" x14ac:dyDescent="0.25">
      <c r="A86" s="125"/>
      <c r="B86" s="125" t="s">
        <v>232</v>
      </c>
      <c r="C86" s="125">
        <v>1.5</v>
      </c>
      <c r="D86" s="125">
        <v>0</v>
      </c>
      <c r="E86" s="119"/>
      <c r="F86" s="125">
        <f t="shared" si="3"/>
        <v>0</v>
      </c>
      <c r="G86" s="125"/>
      <c r="H86" s="119"/>
    </row>
    <row r="87" spans="1:8" x14ac:dyDescent="0.25">
      <c r="A87" s="125"/>
      <c r="B87" s="125" t="s">
        <v>12</v>
      </c>
      <c r="C87" s="125">
        <v>2.2000000000000002</v>
      </c>
      <c r="D87" s="125">
        <v>0</v>
      </c>
      <c r="E87" s="119"/>
      <c r="F87" s="125">
        <f t="shared" si="3"/>
        <v>0</v>
      </c>
      <c r="G87" s="125"/>
      <c r="H87" s="119"/>
    </row>
    <row r="88" spans="1:8" s="1" customFormat="1" x14ac:dyDescent="0.25">
      <c r="A88" s="125"/>
      <c r="B88" s="125" t="s">
        <v>27</v>
      </c>
      <c r="C88" s="125">
        <v>0.8</v>
      </c>
      <c r="D88" s="125"/>
      <c r="E88" s="119"/>
      <c r="F88" s="125">
        <f t="shared" si="3"/>
        <v>0</v>
      </c>
      <c r="G88" s="125"/>
      <c r="H88" s="119"/>
    </row>
    <row r="89" spans="1:8" s="1" customFormat="1" x14ac:dyDescent="0.25">
      <c r="A89" s="125"/>
      <c r="B89" s="125" t="s">
        <v>233</v>
      </c>
      <c r="C89" s="125">
        <v>1.8</v>
      </c>
      <c r="D89" s="125">
        <v>1</v>
      </c>
      <c r="E89" s="119"/>
      <c r="F89" s="125">
        <f t="shared" si="3"/>
        <v>1.8</v>
      </c>
      <c r="G89" s="125"/>
      <c r="H89" s="119"/>
    </row>
    <row r="90" spans="1:8" s="1" customFormat="1" x14ac:dyDescent="0.25">
      <c r="A90" s="125"/>
      <c r="B90" s="125" t="s">
        <v>234</v>
      </c>
      <c r="C90" s="125">
        <v>2</v>
      </c>
      <c r="D90" s="125">
        <v>0</v>
      </c>
      <c r="E90" s="119"/>
      <c r="F90" s="125">
        <f t="shared" si="3"/>
        <v>0</v>
      </c>
      <c r="G90" s="125"/>
      <c r="H90" s="119"/>
    </row>
    <row r="91" spans="1:8" s="1" customFormat="1" x14ac:dyDescent="0.25">
      <c r="A91" s="125"/>
      <c r="B91" s="125" t="s">
        <v>20</v>
      </c>
      <c r="C91" s="125">
        <v>1</v>
      </c>
      <c r="D91" s="125">
        <v>1</v>
      </c>
      <c r="E91" s="119"/>
      <c r="F91" s="125">
        <f t="shared" si="3"/>
        <v>1</v>
      </c>
      <c r="G91" s="125"/>
      <c r="H91" s="119"/>
    </row>
    <row r="92" spans="1:8" s="1" customFormat="1" x14ac:dyDescent="0.25">
      <c r="A92" s="125"/>
      <c r="B92" s="125" t="s">
        <v>28</v>
      </c>
      <c r="C92" s="125">
        <v>40.799999999999997</v>
      </c>
      <c r="D92" s="125"/>
      <c r="E92" s="120"/>
      <c r="F92" s="125">
        <f t="shared" si="3"/>
        <v>0</v>
      </c>
      <c r="G92" s="125"/>
      <c r="H92" s="120"/>
    </row>
    <row r="93" spans="1:8" x14ac:dyDescent="0.25">
      <c r="A93" s="125"/>
      <c r="B93" s="125" t="s">
        <v>235</v>
      </c>
      <c r="C93" s="125">
        <v>7.8000000000000007</v>
      </c>
      <c r="D93" s="125">
        <v>1</v>
      </c>
      <c r="E93" s="128"/>
      <c r="F93" s="125">
        <f t="shared" si="3"/>
        <v>7.8000000000000007</v>
      </c>
      <c r="G93" s="125"/>
      <c r="H93" s="128"/>
    </row>
    <row r="94" spans="1:8" x14ac:dyDescent="0.25">
      <c r="A94" s="128"/>
      <c r="B94" s="128"/>
      <c r="C94" s="134" t="s">
        <v>13</v>
      </c>
      <c r="D94" s="135"/>
      <c r="E94" s="119"/>
      <c r="F94" s="135">
        <f>SUM(F74:F93)</f>
        <v>39.1</v>
      </c>
      <c r="G94" s="134"/>
      <c r="H94" s="119"/>
    </row>
    <row r="95" spans="1:8" x14ac:dyDescent="0.25">
      <c r="A95" s="128" t="s">
        <v>7</v>
      </c>
      <c r="B95" s="119"/>
      <c r="C95" s="119"/>
      <c r="D95" s="119"/>
      <c r="E95" s="119"/>
      <c r="F95" s="119"/>
      <c r="G95" s="119"/>
      <c r="H95" s="119"/>
    </row>
    <row r="96" spans="1:8" ht="30" x14ac:dyDescent="0.25">
      <c r="A96" s="125"/>
      <c r="B96" s="137" t="s">
        <v>236</v>
      </c>
      <c r="C96" s="125">
        <v>2.5</v>
      </c>
      <c r="D96" s="125">
        <v>1</v>
      </c>
      <c r="E96" s="119"/>
      <c r="F96" s="125">
        <f t="shared" ref="F96:F111" si="4">C96*D96</f>
        <v>2.5</v>
      </c>
      <c r="G96" s="125"/>
      <c r="H96" s="119"/>
    </row>
    <row r="97" spans="1:8" x14ac:dyDescent="0.25">
      <c r="A97" s="125"/>
      <c r="B97" s="137" t="s">
        <v>58</v>
      </c>
      <c r="C97" s="125">
        <v>1.1000000000000001</v>
      </c>
      <c r="D97" s="125"/>
      <c r="E97" s="119"/>
      <c r="F97" s="125">
        <f t="shared" si="4"/>
        <v>0</v>
      </c>
      <c r="G97" s="125"/>
      <c r="H97" s="119"/>
    </row>
    <row r="98" spans="1:8" x14ac:dyDescent="0.25">
      <c r="A98" s="125"/>
      <c r="B98" s="136" t="s">
        <v>237</v>
      </c>
      <c r="C98" s="125">
        <v>0.6</v>
      </c>
      <c r="D98" s="125">
        <v>1</v>
      </c>
      <c r="E98" s="119"/>
      <c r="F98" s="125">
        <f t="shared" si="4"/>
        <v>0.6</v>
      </c>
      <c r="G98" s="125"/>
      <c r="H98" s="119"/>
    </row>
    <row r="99" spans="1:8" x14ac:dyDescent="0.25">
      <c r="A99" s="125"/>
      <c r="B99" s="136" t="s">
        <v>9</v>
      </c>
      <c r="C99" s="125">
        <v>4</v>
      </c>
      <c r="D99" s="125">
        <v>1</v>
      </c>
      <c r="E99" s="119"/>
      <c r="F99" s="125">
        <f t="shared" si="4"/>
        <v>4</v>
      </c>
      <c r="G99" s="125"/>
      <c r="H99" s="119"/>
    </row>
    <row r="100" spans="1:8" x14ac:dyDescent="0.25">
      <c r="A100" s="125"/>
      <c r="B100" s="136" t="s">
        <v>8</v>
      </c>
      <c r="C100" s="125">
        <v>6</v>
      </c>
      <c r="D100" s="125">
        <v>1</v>
      </c>
      <c r="E100" s="119"/>
      <c r="F100" s="125">
        <f t="shared" si="4"/>
        <v>6</v>
      </c>
      <c r="G100" s="125"/>
      <c r="H100" s="119"/>
    </row>
    <row r="101" spans="1:8" x14ac:dyDescent="0.25">
      <c r="A101" s="125"/>
      <c r="B101" s="136" t="s">
        <v>10</v>
      </c>
      <c r="C101" s="125">
        <v>4</v>
      </c>
      <c r="D101" s="125">
        <v>1</v>
      </c>
      <c r="E101" s="119"/>
      <c r="F101" s="125">
        <f t="shared" si="4"/>
        <v>4</v>
      </c>
      <c r="G101" s="125"/>
      <c r="H101" s="119"/>
    </row>
    <row r="102" spans="1:8" x14ac:dyDescent="0.25">
      <c r="A102" s="125"/>
      <c r="B102" s="136" t="s">
        <v>238</v>
      </c>
      <c r="C102" s="125">
        <v>3</v>
      </c>
      <c r="D102" s="125">
        <v>1</v>
      </c>
      <c r="E102" s="119"/>
      <c r="F102" s="125">
        <f t="shared" si="4"/>
        <v>3</v>
      </c>
      <c r="G102" s="125"/>
      <c r="H102" s="119"/>
    </row>
    <row r="103" spans="1:8" x14ac:dyDescent="0.25">
      <c r="A103" s="125"/>
      <c r="B103" s="136" t="s">
        <v>52</v>
      </c>
      <c r="C103" s="125">
        <v>4.7</v>
      </c>
      <c r="D103" s="125"/>
      <c r="E103" s="119"/>
      <c r="F103" s="125">
        <f t="shared" si="4"/>
        <v>0</v>
      </c>
      <c r="G103" s="125"/>
      <c r="H103" s="119"/>
    </row>
    <row r="104" spans="1:8" x14ac:dyDescent="0.25">
      <c r="A104" s="125"/>
      <c r="B104" s="136" t="s">
        <v>16</v>
      </c>
      <c r="C104" s="125">
        <v>0.9</v>
      </c>
      <c r="D104" s="125">
        <v>1</v>
      </c>
      <c r="E104" s="119"/>
      <c r="F104" s="125">
        <f t="shared" si="4"/>
        <v>0.9</v>
      </c>
      <c r="G104" s="125"/>
      <c r="H104" s="119"/>
    </row>
    <row r="105" spans="1:8" x14ac:dyDescent="0.25">
      <c r="A105" s="125"/>
      <c r="B105" s="136" t="s">
        <v>111</v>
      </c>
      <c r="C105" s="125">
        <v>2.2000000000000002</v>
      </c>
      <c r="D105" s="125">
        <v>1</v>
      </c>
      <c r="E105" s="120"/>
      <c r="F105" s="125">
        <f t="shared" si="4"/>
        <v>2.2000000000000002</v>
      </c>
      <c r="G105" s="125"/>
      <c r="H105" s="120"/>
    </row>
    <row r="106" spans="1:8" ht="16.5" customHeight="1" x14ac:dyDescent="0.25">
      <c r="A106" s="125"/>
      <c r="B106" s="136" t="s">
        <v>44</v>
      </c>
      <c r="C106" s="125">
        <v>1.3</v>
      </c>
      <c r="D106" s="125"/>
      <c r="E106" s="128"/>
      <c r="F106" s="125">
        <f t="shared" si="4"/>
        <v>0</v>
      </c>
      <c r="G106" s="125"/>
      <c r="H106" s="128"/>
    </row>
    <row r="107" spans="1:8" x14ac:dyDescent="0.25">
      <c r="A107" s="125"/>
      <c r="B107" s="136" t="s">
        <v>99</v>
      </c>
      <c r="C107" s="125">
        <v>0.7</v>
      </c>
      <c r="D107" s="125"/>
      <c r="E107" s="128"/>
      <c r="F107" s="125">
        <f t="shared" si="4"/>
        <v>0</v>
      </c>
      <c r="G107" s="125"/>
      <c r="H107" s="128"/>
    </row>
    <row r="108" spans="1:8" x14ac:dyDescent="0.25">
      <c r="A108" s="125"/>
      <c r="B108" s="136" t="s">
        <v>112</v>
      </c>
      <c r="C108" s="125">
        <v>0.5</v>
      </c>
      <c r="D108" s="125">
        <v>1</v>
      </c>
      <c r="E108" s="128"/>
      <c r="F108" s="125">
        <f t="shared" si="4"/>
        <v>0.5</v>
      </c>
      <c r="G108" s="125"/>
      <c r="H108" s="128"/>
    </row>
    <row r="109" spans="1:8" x14ac:dyDescent="0.25">
      <c r="A109" s="125"/>
      <c r="B109" s="136" t="s">
        <v>113</v>
      </c>
      <c r="C109" s="125">
        <v>0.6</v>
      </c>
      <c r="D109" s="125">
        <v>0</v>
      </c>
      <c r="E109" s="128"/>
      <c r="F109" s="125">
        <f t="shared" si="4"/>
        <v>0</v>
      </c>
      <c r="G109" s="125"/>
      <c r="H109" s="128"/>
    </row>
    <row r="110" spans="1:8" x14ac:dyDescent="0.25">
      <c r="A110" s="125"/>
      <c r="B110" s="136" t="s">
        <v>59</v>
      </c>
      <c r="C110" s="125">
        <v>0.8</v>
      </c>
      <c r="D110" s="125"/>
      <c r="E110" s="128"/>
      <c r="F110" s="125">
        <f t="shared" si="4"/>
        <v>0</v>
      </c>
      <c r="G110" s="125"/>
      <c r="H110" s="128"/>
    </row>
    <row r="111" spans="1:8" s="1" customFormat="1" x14ac:dyDescent="0.25">
      <c r="A111" s="125"/>
      <c r="B111" s="136" t="s">
        <v>29</v>
      </c>
      <c r="C111" s="125">
        <v>1.4</v>
      </c>
      <c r="D111" s="125">
        <v>1</v>
      </c>
      <c r="E111" s="119"/>
      <c r="F111" s="125">
        <f t="shared" si="4"/>
        <v>1.4</v>
      </c>
      <c r="G111" s="125"/>
      <c r="H111" s="119"/>
    </row>
    <row r="112" spans="1:8" x14ac:dyDescent="0.25">
      <c r="A112" s="128"/>
      <c r="B112" s="128"/>
      <c r="C112" s="134" t="s">
        <v>13</v>
      </c>
      <c r="D112" s="135"/>
      <c r="E112" s="119"/>
      <c r="F112" s="135">
        <f>SUM(F96:F111)</f>
        <v>25.099999999999998</v>
      </c>
      <c r="G112" s="134"/>
      <c r="H112" s="119"/>
    </row>
    <row r="113" spans="1:8" x14ac:dyDescent="0.25">
      <c r="A113" s="128" t="s">
        <v>11</v>
      </c>
      <c r="B113" s="119"/>
      <c r="C113" s="119"/>
      <c r="D113" s="119"/>
      <c r="E113" s="119"/>
      <c r="F113" s="119"/>
      <c r="G113" s="119"/>
      <c r="H113" s="119"/>
    </row>
    <row r="114" spans="1:8" x14ac:dyDescent="0.25">
      <c r="A114" s="125"/>
      <c r="B114" s="136" t="s">
        <v>239</v>
      </c>
      <c r="C114" s="125">
        <v>7</v>
      </c>
      <c r="D114" s="125">
        <v>1</v>
      </c>
      <c r="E114" s="119"/>
      <c r="F114" s="125">
        <f t="shared" ref="F114:F126" si="5">C114*D114</f>
        <v>7</v>
      </c>
      <c r="G114" s="125"/>
      <c r="H114" s="119"/>
    </row>
    <row r="115" spans="1:8" x14ac:dyDescent="0.25">
      <c r="A115" s="125"/>
      <c r="B115" s="136" t="s">
        <v>240</v>
      </c>
      <c r="C115" s="125">
        <v>4.8</v>
      </c>
      <c r="D115" s="125">
        <v>0</v>
      </c>
      <c r="E115" s="119"/>
      <c r="F115" s="125">
        <f t="shared" si="5"/>
        <v>0</v>
      </c>
      <c r="G115" s="125"/>
      <c r="H115" s="119"/>
    </row>
    <row r="116" spans="1:8" ht="16.5" customHeight="1" x14ac:dyDescent="0.25">
      <c r="A116" s="125"/>
      <c r="B116" s="136" t="s">
        <v>241</v>
      </c>
      <c r="C116" s="125">
        <v>9.1999999999999993</v>
      </c>
      <c r="D116" s="125"/>
      <c r="E116" s="119"/>
      <c r="F116" s="125">
        <f t="shared" si="5"/>
        <v>0</v>
      </c>
      <c r="G116" s="125"/>
      <c r="H116" s="119"/>
    </row>
    <row r="117" spans="1:8" x14ac:dyDescent="0.25">
      <c r="A117" s="125"/>
      <c r="B117" s="136" t="s">
        <v>242</v>
      </c>
      <c r="C117" s="125">
        <v>12.7</v>
      </c>
      <c r="D117" s="125">
        <v>1</v>
      </c>
      <c r="E117" s="119"/>
      <c r="F117" s="125">
        <f t="shared" si="5"/>
        <v>12.7</v>
      </c>
      <c r="G117" s="125"/>
      <c r="H117" s="119"/>
    </row>
    <row r="118" spans="1:8" s="1" customFormat="1" x14ac:dyDescent="0.25">
      <c r="A118" s="125"/>
      <c r="B118" s="136" t="s">
        <v>243</v>
      </c>
      <c r="C118" s="125">
        <v>4.7</v>
      </c>
      <c r="D118" s="125"/>
      <c r="E118" s="119"/>
      <c r="F118" s="125">
        <f t="shared" si="5"/>
        <v>0</v>
      </c>
      <c r="G118" s="125"/>
      <c r="H118" s="119"/>
    </row>
    <row r="119" spans="1:8" s="1" customFormat="1" x14ac:dyDescent="0.25">
      <c r="A119" s="125"/>
      <c r="B119" s="121" t="s">
        <v>244</v>
      </c>
      <c r="C119" s="125">
        <v>1</v>
      </c>
      <c r="D119" s="125">
        <v>1</v>
      </c>
      <c r="E119" s="119"/>
      <c r="F119" s="125">
        <f t="shared" si="5"/>
        <v>1</v>
      </c>
      <c r="G119" s="125"/>
      <c r="H119" s="119"/>
    </row>
    <row r="120" spans="1:8" s="1" customFormat="1" x14ac:dyDescent="0.25">
      <c r="A120" s="125"/>
      <c r="B120" s="121" t="s">
        <v>42</v>
      </c>
      <c r="C120" s="125">
        <v>2</v>
      </c>
      <c r="D120" s="125"/>
      <c r="E120" s="120"/>
      <c r="F120" s="125">
        <f t="shared" si="5"/>
        <v>0</v>
      </c>
      <c r="G120" s="125"/>
      <c r="H120" s="120"/>
    </row>
    <row r="121" spans="1:8" s="1" customFormat="1" x14ac:dyDescent="0.25">
      <c r="A121" s="125"/>
      <c r="B121" s="125" t="s">
        <v>24</v>
      </c>
      <c r="C121" s="125">
        <v>10</v>
      </c>
      <c r="D121" s="125">
        <v>1</v>
      </c>
      <c r="E121" s="128"/>
      <c r="F121" s="125">
        <f t="shared" si="5"/>
        <v>10</v>
      </c>
      <c r="G121" s="125"/>
      <c r="H121" s="128"/>
    </row>
    <row r="122" spans="1:8" s="1" customFormat="1" x14ac:dyDescent="0.25">
      <c r="A122" s="125"/>
      <c r="B122" s="121" t="s">
        <v>245</v>
      </c>
      <c r="C122" s="125">
        <v>18</v>
      </c>
      <c r="D122" s="125">
        <v>1</v>
      </c>
      <c r="E122" s="128"/>
      <c r="F122" s="125">
        <f t="shared" si="5"/>
        <v>18</v>
      </c>
      <c r="G122" s="125"/>
      <c r="H122" s="128">
        <v>18</v>
      </c>
    </row>
    <row r="123" spans="1:8" s="1" customFormat="1" x14ac:dyDescent="0.25">
      <c r="A123" s="125"/>
      <c r="B123" s="121" t="s">
        <v>144</v>
      </c>
      <c r="C123" s="125">
        <v>11</v>
      </c>
      <c r="D123" s="125">
        <v>0</v>
      </c>
      <c r="E123" s="128"/>
      <c r="F123" s="125">
        <f t="shared" si="5"/>
        <v>0</v>
      </c>
      <c r="G123" s="125"/>
      <c r="H123" s="128"/>
    </row>
    <row r="124" spans="1:8" x14ac:dyDescent="0.25">
      <c r="A124" s="125"/>
      <c r="B124" s="121" t="s">
        <v>53</v>
      </c>
      <c r="C124" s="125">
        <v>1.1000000000000001</v>
      </c>
      <c r="D124" s="125"/>
      <c r="E124" s="128"/>
      <c r="F124" s="125">
        <f t="shared" si="5"/>
        <v>0</v>
      </c>
      <c r="G124" s="125"/>
      <c r="H124" s="128"/>
    </row>
    <row r="125" spans="1:8" s="1" customFormat="1" ht="20.100000000000001" customHeight="1" x14ac:dyDescent="0.25">
      <c r="A125" s="125"/>
      <c r="B125" s="121" t="s">
        <v>54</v>
      </c>
      <c r="C125" s="125">
        <v>12.1</v>
      </c>
      <c r="D125" s="125"/>
      <c r="E125" s="128"/>
      <c r="F125" s="125">
        <f t="shared" si="5"/>
        <v>0</v>
      </c>
      <c r="G125" s="125"/>
      <c r="H125" s="128"/>
    </row>
    <row r="126" spans="1:8" x14ac:dyDescent="0.25">
      <c r="A126" s="125"/>
      <c r="B126" s="121" t="s">
        <v>55</v>
      </c>
      <c r="C126" s="125">
        <v>4.2</v>
      </c>
      <c r="D126" s="125"/>
      <c r="E126" s="128"/>
      <c r="F126" s="125">
        <f t="shared" si="5"/>
        <v>0</v>
      </c>
      <c r="G126" s="125"/>
      <c r="H126" s="128"/>
    </row>
    <row r="127" spans="1:8" ht="30" x14ac:dyDescent="0.25">
      <c r="A127" s="126"/>
      <c r="B127" s="138" t="s">
        <v>43</v>
      </c>
      <c r="C127" s="139">
        <v>2.5</v>
      </c>
      <c r="D127" s="139">
        <v>1</v>
      </c>
      <c r="E127" s="120"/>
      <c r="F127" s="125">
        <f>C127*D127</f>
        <v>2.5</v>
      </c>
      <c r="G127" s="139"/>
      <c r="H127" s="120"/>
    </row>
    <row r="128" spans="1:8" x14ac:dyDescent="0.25">
      <c r="A128" s="128"/>
      <c r="B128" s="128"/>
      <c r="C128" s="134" t="s">
        <v>13</v>
      </c>
      <c r="D128" s="135"/>
      <c r="E128" s="128"/>
      <c r="F128" s="135">
        <f>SUM(F114:F127)</f>
        <v>51.2</v>
      </c>
      <c r="G128" s="134"/>
      <c r="H128" s="128"/>
    </row>
    <row r="129" spans="1:8" x14ac:dyDescent="0.25">
      <c r="C129" s="116"/>
      <c r="F129" s="17"/>
      <c r="G129" s="57"/>
    </row>
    <row r="130" spans="1:8" x14ac:dyDescent="0.25">
      <c r="A130" s="128"/>
      <c r="B130" s="128"/>
      <c r="C130" s="134" t="s">
        <v>47</v>
      </c>
      <c r="D130" s="135"/>
      <c r="E130" s="119"/>
      <c r="F130" s="135">
        <f>F128+F112+F94+F72+F36+F18</f>
        <v>402.98555555555561</v>
      </c>
      <c r="G130" s="134"/>
      <c r="H130" s="119"/>
    </row>
    <row r="131" spans="1:8" x14ac:dyDescent="0.25">
      <c r="A131" s="119"/>
      <c r="B131" s="119"/>
      <c r="C131" s="134" t="s">
        <v>48</v>
      </c>
      <c r="D131" s="135"/>
      <c r="E131" s="119"/>
      <c r="F131" s="135">
        <f>F130*0.0625</f>
        <v>25.186597222222225</v>
      </c>
      <c r="G131" s="134"/>
      <c r="H131" s="119"/>
    </row>
    <row r="132" spans="1:8" x14ac:dyDescent="0.25">
      <c r="A132" s="119"/>
      <c r="B132" s="119"/>
      <c r="C132" s="124" t="s">
        <v>117</v>
      </c>
      <c r="D132" s="119"/>
      <c r="E132" s="119"/>
      <c r="F132" s="135">
        <f>-SUM(H4:H127)*0.0625</f>
        <v>-4.5406250000000004</v>
      </c>
      <c r="G132" s="124"/>
      <c r="H132" s="119"/>
    </row>
    <row r="133" spans="1:8" ht="15.75" thickBot="1" x14ac:dyDescent="0.3">
      <c r="A133" s="119"/>
      <c r="B133" s="119"/>
      <c r="C133" s="122"/>
      <c r="D133" s="119"/>
      <c r="E133" s="119"/>
      <c r="F133" s="140"/>
      <c r="G133" s="122"/>
      <c r="H133" s="119"/>
    </row>
    <row r="134" spans="1:8" ht="15.75" thickBot="1" x14ac:dyDescent="0.3">
      <c r="A134" s="119"/>
      <c r="B134" s="119"/>
      <c r="C134" s="122" t="s">
        <v>115</v>
      </c>
      <c r="D134" s="119"/>
      <c r="E134" s="119"/>
      <c r="F134" s="141">
        <f>F131+F132</f>
        <v>20.645972222222227</v>
      </c>
      <c r="G134" s="122"/>
      <c r="H134" s="119"/>
    </row>
    <row r="135" spans="1:8" x14ac:dyDescent="0.25">
      <c r="A135" s="119"/>
      <c r="B135" s="119"/>
      <c r="C135" s="122" t="s">
        <v>72</v>
      </c>
      <c r="D135" s="119"/>
      <c r="E135" s="119"/>
      <c r="F135" s="135">
        <f>'Food Checklist'!E38*6</f>
        <v>8.3921075837742496</v>
      </c>
      <c r="G135" s="124" t="s">
        <v>246</v>
      </c>
      <c r="H135" s="119"/>
    </row>
    <row r="136" spans="1:8" ht="15.75" thickBot="1" x14ac:dyDescent="0.3">
      <c r="A136" s="119"/>
      <c r="B136" s="119"/>
      <c r="C136" s="122" t="s">
        <v>145</v>
      </c>
      <c r="D136" s="119"/>
      <c r="E136" s="119"/>
      <c r="F136" s="135">
        <v>2.2000000000000002</v>
      </c>
      <c r="G136" s="122"/>
      <c r="H136" s="119"/>
    </row>
    <row r="137" spans="1:8" ht="15.75" thickBot="1" x14ac:dyDescent="0.3">
      <c r="A137" s="119"/>
      <c r="B137" s="119"/>
      <c r="C137" s="122" t="s">
        <v>116</v>
      </c>
      <c r="D137" s="119"/>
      <c r="E137" s="119"/>
      <c r="F137" s="141">
        <v>29.752222222222219</v>
      </c>
      <c r="G137" s="122"/>
      <c r="H137" s="119"/>
    </row>
  </sheetData>
  <mergeCells count="1">
    <mergeCell ref="F2:F3"/>
  </mergeCells>
  <pageMargins left="0.7" right="0.7" top="0.75" bottom="0.7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5"/>
  <sheetViews>
    <sheetView topLeftCell="A11" workbookViewId="0">
      <selection activeCell="C17" sqref="C17"/>
    </sheetView>
  </sheetViews>
  <sheetFormatPr defaultRowHeight="15" x14ac:dyDescent="0.25"/>
  <cols>
    <col min="1" max="1" width="48.7109375" customWidth="1"/>
    <col min="2" max="3" width="12.5703125" customWidth="1"/>
  </cols>
  <sheetData>
    <row r="1" spans="1:5" ht="18.75" x14ac:dyDescent="0.3">
      <c r="A1" s="2" t="s">
        <v>23</v>
      </c>
      <c r="B1" s="5"/>
      <c r="C1" s="5"/>
    </row>
    <row r="2" spans="1:5" ht="15.75" thickBot="1" x14ac:dyDescent="0.3">
      <c r="B2" s="5"/>
      <c r="C2" s="5"/>
    </row>
    <row r="3" spans="1:5" s="1" customFormat="1" ht="30.75" thickBot="1" x14ac:dyDescent="0.3">
      <c r="A3" s="4" t="s">
        <v>14</v>
      </c>
      <c r="B3" s="6" t="s">
        <v>109</v>
      </c>
      <c r="C3" s="7" t="s">
        <v>64</v>
      </c>
      <c r="D3" s="21" t="s">
        <v>95</v>
      </c>
      <c r="E3" s="21" t="s">
        <v>47</v>
      </c>
    </row>
    <row r="4" spans="1:5" x14ac:dyDescent="0.25">
      <c r="A4" s="11" t="s">
        <v>97</v>
      </c>
      <c r="B4" s="8">
        <v>0</v>
      </c>
      <c r="C4" s="18">
        <v>5</v>
      </c>
      <c r="D4" s="52">
        <v>0.1</v>
      </c>
      <c r="E4" s="11">
        <f>D4*(B4+C4)</f>
        <v>0.5</v>
      </c>
    </row>
    <row r="5" spans="1:5" x14ac:dyDescent="0.25">
      <c r="A5" s="46" t="s">
        <v>96</v>
      </c>
      <c r="B5" s="47">
        <v>0</v>
      </c>
      <c r="C5" s="48">
        <v>4</v>
      </c>
      <c r="D5" s="53">
        <v>0.05</v>
      </c>
      <c r="E5" s="12">
        <f t="shared" ref="E5:E32" si="0">D5*(B5+C5)</f>
        <v>0.2</v>
      </c>
    </row>
    <row r="6" spans="1:5" x14ac:dyDescent="0.25">
      <c r="A6" s="46" t="s">
        <v>124</v>
      </c>
      <c r="B6" s="47">
        <v>0</v>
      </c>
      <c r="C6" s="48">
        <v>4</v>
      </c>
      <c r="D6" s="53">
        <v>0.02</v>
      </c>
      <c r="E6" s="12">
        <f t="shared" si="0"/>
        <v>0.08</v>
      </c>
    </row>
    <row r="7" spans="1:5" x14ac:dyDescent="0.25">
      <c r="A7" s="12" t="s">
        <v>98</v>
      </c>
      <c r="B7" s="9">
        <v>0</v>
      </c>
      <c r="C7" s="19">
        <v>4</v>
      </c>
      <c r="D7" s="54">
        <v>0.18</v>
      </c>
      <c r="E7" s="12">
        <f t="shared" si="0"/>
        <v>0.72</v>
      </c>
    </row>
    <row r="8" spans="1:5" ht="15" customHeight="1" x14ac:dyDescent="0.25">
      <c r="A8" s="13" t="s">
        <v>94</v>
      </c>
      <c r="B8" s="9">
        <v>0</v>
      </c>
      <c r="C8" s="19">
        <v>10</v>
      </c>
      <c r="D8" s="54">
        <v>0.3</v>
      </c>
      <c r="E8" s="12">
        <f t="shared" si="0"/>
        <v>3</v>
      </c>
    </row>
    <row r="9" spans="1:5" ht="15" customHeight="1" x14ac:dyDescent="0.25">
      <c r="A9" s="13" t="s">
        <v>91</v>
      </c>
      <c r="B9" s="9">
        <v>0</v>
      </c>
      <c r="C9" s="19">
        <v>4</v>
      </c>
      <c r="D9" s="54">
        <v>0.1</v>
      </c>
      <c r="E9" s="12">
        <f t="shared" si="0"/>
        <v>0.4</v>
      </c>
    </row>
    <row r="10" spans="1:5" ht="15" customHeight="1" x14ac:dyDescent="0.25">
      <c r="A10" s="13" t="s">
        <v>92</v>
      </c>
      <c r="B10" s="9">
        <v>0</v>
      </c>
      <c r="C10" s="19">
        <v>4</v>
      </c>
      <c r="D10" s="54">
        <v>0.1</v>
      </c>
      <c r="E10" s="12">
        <f t="shared" si="0"/>
        <v>0.4</v>
      </c>
    </row>
    <row r="11" spans="1:5" ht="15" customHeight="1" x14ac:dyDescent="0.25">
      <c r="A11" s="13" t="s">
        <v>125</v>
      </c>
      <c r="B11" s="9">
        <v>0</v>
      </c>
      <c r="C11" s="19">
        <v>6</v>
      </c>
      <c r="D11" s="54">
        <v>0.25</v>
      </c>
      <c r="E11" s="12">
        <f t="shared" si="0"/>
        <v>1.5</v>
      </c>
    </row>
    <row r="12" spans="1:5" x14ac:dyDescent="0.25">
      <c r="A12" s="14" t="s">
        <v>126</v>
      </c>
      <c r="B12" s="9">
        <v>4</v>
      </c>
      <c r="C12" s="19">
        <v>6</v>
      </c>
      <c r="D12" s="54">
        <v>0.1</v>
      </c>
      <c r="E12" s="12">
        <f t="shared" si="0"/>
        <v>1</v>
      </c>
    </row>
    <row r="13" spans="1:5" x14ac:dyDescent="0.25">
      <c r="A13" s="14" t="s">
        <v>127</v>
      </c>
      <c r="B13" s="9">
        <v>0</v>
      </c>
      <c r="C13" s="19">
        <v>0</v>
      </c>
      <c r="D13" s="54"/>
      <c r="E13" s="12">
        <f t="shared" si="0"/>
        <v>0</v>
      </c>
    </row>
    <row r="14" spans="1:5" x14ac:dyDescent="0.25">
      <c r="A14" s="12" t="s">
        <v>106</v>
      </c>
      <c r="B14" s="9">
        <v>1</v>
      </c>
      <c r="C14" s="19">
        <v>0</v>
      </c>
      <c r="D14" s="54">
        <v>1.3</v>
      </c>
      <c r="E14" s="12">
        <f t="shared" si="0"/>
        <v>1.3</v>
      </c>
    </row>
    <row r="15" spans="1:5" ht="15" customHeight="1" x14ac:dyDescent="0.25">
      <c r="A15" s="13" t="s">
        <v>93</v>
      </c>
      <c r="B15" s="9">
        <v>6</v>
      </c>
      <c r="C15" s="19">
        <v>0</v>
      </c>
      <c r="D15" s="54">
        <v>0.2</v>
      </c>
      <c r="E15" s="12">
        <f>D15*(B15+C15)</f>
        <v>1.2000000000000002</v>
      </c>
    </row>
    <row r="16" spans="1:5" x14ac:dyDescent="0.25">
      <c r="A16" s="12" t="s">
        <v>17</v>
      </c>
      <c r="B16" s="9">
        <v>1</v>
      </c>
      <c r="C16" s="19">
        <v>0</v>
      </c>
      <c r="D16" s="54">
        <v>1.5</v>
      </c>
      <c r="E16" s="12">
        <f>D16*(B16+C16)</f>
        <v>1.5</v>
      </c>
    </row>
    <row r="17" spans="1:5" ht="15" customHeight="1" x14ac:dyDescent="0.25">
      <c r="A17" s="13" t="s">
        <v>105</v>
      </c>
      <c r="B17" s="9">
        <v>2</v>
      </c>
      <c r="C17" s="19">
        <v>1</v>
      </c>
      <c r="D17" s="54">
        <v>0.05</v>
      </c>
      <c r="E17" s="12">
        <f>D17*(B17+C17)</f>
        <v>0.15000000000000002</v>
      </c>
    </row>
    <row r="18" spans="1:5" ht="15" customHeight="1" x14ac:dyDescent="0.25">
      <c r="A18" s="13" t="s">
        <v>18</v>
      </c>
      <c r="B18" s="9">
        <v>0</v>
      </c>
      <c r="C18" s="19">
        <v>1</v>
      </c>
      <c r="D18" s="54">
        <v>1.8</v>
      </c>
      <c r="E18" s="12">
        <f>D18*(B18+C18)</f>
        <v>1.8</v>
      </c>
    </row>
    <row r="19" spans="1:5" x14ac:dyDescent="0.25">
      <c r="A19" s="12" t="s">
        <v>15</v>
      </c>
      <c r="B19" s="9">
        <v>1</v>
      </c>
      <c r="C19" s="19">
        <v>1</v>
      </c>
      <c r="D19" s="54">
        <v>0.7</v>
      </c>
      <c r="E19" s="12">
        <f>D19*(B19+C19)</f>
        <v>1.4</v>
      </c>
    </row>
    <row r="20" spans="1:5" x14ac:dyDescent="0.25">
      <c r="A20" s="12" t="s">
        <v>101</v>
      </c>
      <c r="B20" s="9">
        <v>4</v>
      </c>
      <c r="C20" s="19">
        <v>2</v>
      </c>
      <c r="D20" s="54">
        <v>0.04</v>
      </c>
      <c r="E20" s="12">
        <f t="shared" si="0"/>
        <v>0.24</v>
      </c>
    </row>
    <row r="21" spans="1:5" x14ac:dyDescent="0.25">
      <c r="A21" s="12" t="s">
        <v>100</v>
      </c>
      <c r="B21" s="9">
        <v>2</v>
      </c>
      <c r="C21" s="19">
        <v>1</v>
      </c>
      <c r="D21" s="54">
        <v>0.1</v>
      </c>
      <c r="E21" s="12">
        <f t="shared" si="0"/>
        <v>0.30000000000000004</v>
      </c>
    </row>
    <row r="22" spans="1:5" x14ac:dyDescent="0.25">
      <c r="A22" s="12" t="s">
        <v>102</v>
      </c>
      <c r="B22" s="9">
        <v>2</v>
      </c>
      <c r="C22" s="19">
        <v>1</v>
      </c>
      <c r="D22" s="54">
        <v>0.12</v>
      </c>
      <c r="E22" s="12">
        <f t="shared" si="0"/>
        <v>0.36</v>
      </c>
    </row>
    <row r="23" spans="1:5" x14ac:dyDescent="0.25">
      <c r="A23" s="12" t="s">
        <v>108</v>
      </c>
      <c r="B23" s="9">
        <v>2</v>
      </c>
      <c r="C23" s="19">
        <v>0</v>
      </c>
      <c r="D23" s="54">
        <v>0.4</v>
      </c>
      <c r="E23" s="12">
        <f t="shared" si="0"/>
        <v>0.8</v>
      </c>
    </row>
    <row r="24" spans="1:5" x14ac:dyDescent="0.25">
      <c r="A24" s="12" t="s">
        <v>103</v>
      </c>
      <c r="B24" s="9">
        <v>2</v>
      </c>
      <c r="C24" s="19">
        <v>0</v>
      </c>
      <c r="D24" s="54">
        <v>0.4</v>
      </c>
      <c r="E24" s="12">
        <f t="shared" si="0"/>
        <v>0.8</v>
      </c>
    </row>
    <row r="25" spans="1:5" x14ac:dyDescent="0.25">
      <c r="A25" s="12" t="s">
        <v>104</v>
      </c>
      <c r="B25" s="9">
        <v>2</v>
      </c>
      <c r="C25" s="19">
        <v>0</v>
      </c>
      <c r="D25" s="54">
        <v>0.4</v>
      </c>
      <c r="E25" s="12">
        <f t="shared" si="0"/>
        <v>0.8</v>
      </c>
    </row>
    <row r="26" spans="1:5" x14ac:dyDescent="0.25">
      <c r="A26" s="12" t="s">
        <v>65</v>
      </c>
      <c r="B26" s="9">
        <v>1</v>
      </c>
      <c r="C26" s="19">
        <v>0</v>
      </c>
      <c r="D26" s="54">
        <v>0.4</v>
      </c>
      <c r="E26" s="12">
        <f t="shared" si="0"/>
        <v>0.4</v>
      </c>
    </row>
    <row r="27" spans="1:5" x14ac:dyDescent="0.25">
      <c r="A27" s="12" t="s">
        <v>66</v>
      </c>
      <c r="B27" s="9">
        <v>1</v>
      </c>
      <c r="C27" s="19">
        <v>0</v>
      </c>
      <c r="D27" s="54">
        <v>0.1</v>
      </c>
      <c r="E27" s="12">
        <f t="shared" si="0"/>
        <v>0.1</v>
      </c>
    </row>
    <row r="28" spans="1:5" x14ac:dyDescent="0.25">
      <c r="A28" s="14" t="s">
        <v>107</v>
      </c>
      <c r="B28" s="9">
        <v>0</v>
      </c>
      <c r="C28" s="19">
        <v>0</v>
      </c>
      <c r="D28" s="54">
        <v>0.6</v>
      </c>
      <c r="E28" s="12">
        <f t="shared" si="0"/>
        <v>0</v>
      </c>
    </row>
    <row r="29" spans="1:5" x14ac:dyDescent="0.25">
      <c r="A29" s="12" t="s">
        <v>120</v>
      </c>
      <c r="B29" s="9">
        <v>0</v>
      </c>
      <c r="C29" s="19">
        <v>0</v>
      </c>
      <c r="D29" s="54">
        <v>1.6</v>
      </c>
      <c r="E29" s="12">
        <f>D29*(B29+C29)</f>
        <v>0</v>
      </c>
    </row>
    <row r="30" spans="1:5" x14ac:dyDescent="0.25">
      <c r="A30" s="49" t="s">
        <v>121</v>
      </c>
      <c r="B30" s="50">
        <v>0</v>
      </c>
      <c r="C30" s="51">
        <v>0</v>
      </c>
      <c r="D30" s="55">
        <v>0.6</v>
      </c>
      <c r="E30" s="12">
        <f t="shared" si="0"/>
        <v>0</v>
      </c>
    </row>
    <row r="31" spans="1:5" x14ac:dyDescent="0.25">
      <c r="A31" s="49" t="s">
        <v>122</v>
      </c>
      <c r="B31" s="50">
        <v>1</v>
      </c>
      <c r="C31" s="51">
        <v>0</v>
      </c>
      <c r="D31" s="55">
        <v>1.1000000000000001</v>
      </c>
      <c r="E31" s="12">
        <f t="shared" si="0"/>
        <v>1.1000000000000001</v>
      </c>
    </row>
    <row r="32" spans="1:5" ht="15.75" thickBot="1" x14ac:dyDescent="0.3">
      <c r="A32" s="15" t="s">
        <v>123</v>
      </c>
      <c r="B32" s="10">
        <v>0</v>
      </c>
      <c r="C32" s="20">
        <v>0</v>
      </c>
      <c r="D32" s="56">
        <v>4.5999999999999996</v>
      </c>
      <c r="E32" s="22">
        <f t="shared" si="0"/>
        <v>0</v>
      </c>
    </row>
    <row r="33" spans="1:5" x14ac:dyDescent="0.25">
      <c r="A33" s="60" t="s">
        <v>118</v>
      </c>
      <c r="B33" s="61">
        <f>SUMPRODUCT(B4:B32,D4:D32)</f>
        <v>9.8000000000000007</v>
      </c>
      <c r="C33" s="59">
        <f>SUMPRODUCT(C4:C32,D4:D32)</f>
        <v>10.249999999999998</v>
      </c>
      <c r="D33" s="3"/>
      <c r="E33" s="3"/>
    </row>
    <row r="34" spans="1:5" x14ac:dyDescent="0.25">
      <c r="A34" s="60" t="s">
        <v>119</v>
      </c>
      <c r="B34" s="59">
        <f>B33/2</f>
        <v>4.9000000000000004</v>
      </c>
      <c r="C34" s="58"/>
      <c r="D34" s="3"/>
      <c r="E34" s="3"/>
    </row>
    <row r="35" spans="1:5" x14ac:dyDescent="0.25">
      <c r="A35" s="60"/>
      <c r="B35" s="62"/>
    </row>
  </sheetData>
  <pageMargins left="0.7" right="0.7" top="0.75" bottom="0.75" header="0.3" footer="0.3"/>
  <pageSetup scale="9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9"/>
  <sheetViews>
    <sheetView topLeftCell="A31" workbookViewId="0">
      <selection activeCell="E39" sqref="E39"/>
    </sheetView>
  </sheetViews>
  <sheetFormatPr defaultRowHeight="18.75" x14ac:dyDescent="0.3"/>
  <cols>
    <col min="1" max="1" width="48.28515625" style="16" customWidth="1"/>
    <col min="2" max="5" width="18.42578125" style="16" customWidth="1"/>
    <col min="6" max="6" width="10.28515625" style="16" hidden="1" customWidth="1"/>
    <col min="7" max="8" width="18.42578125" style="16" customWidth="1"/>
    <col min="9" max="9" width="0" style="16" hidden="1" customWidth="1"/>
    <col min="10" max="11" width="14.42578125" style="16" hidden="1" customWidth="1"/>
    <col min="12" max="12" width="0" style="16" hidden="1" customWidth="1"/>
    <col min="13" max="14" width="0" style="81" hidden="1" customWidth="1"/>
    <col min="15" max="16384" width="9.140625" style="16"/>
  </cols>
  <sheetData>
    <row r="1" spans="1:15" ht="19.5" thickBot="1" x14ac:dyDescent="0.35">
      <c r="A1" s="23"/>
      <c r="B1" s="86" t="s">
        <v>67</v>
      </c>
      <c r="C1" s="86"/>
      <c r="D1" s="86"/>
      <c r="E1" s="86"/>
    </row>
    <row r="2" spans="1:15" ht="19.5" thickBot="1" x14ac:dyDescent="0.35">
      <c r="A2" s="24"/>
      <c r="B2" s="25" t="s">
        <v>68</v>
      </c>
      <c r="C2" s="64" t="s">
        <v>69</v>
      </c>
      <c r="D2" s="64" t="s">
        <v>70</v>
      </c>
      <c r="E2" s="65" t="s">
        <v>71</v>
      </c>
      <c r="G2" s="63" t="s">
        <v>130</v>
      </c>
    </row>
    <row r="3" spans="1:15" ht="19.5" thickBot="1" x14ac:dyDescent="0.35">
      <c r="A3" s="26" t="s">
        <v>128</v>
      </c>
      <c r="B3" s="27">
        <v>4</v>
      </c>
      <c r="C3" s="28">
        <v>5</v>
      </c>
      <c r="D3" s="28">
        <v>5</v>
      </c>
      <c r="E3" s="29">
        <v>4</v>
      </c>
      <c r="G3" s="66">
        <f>SUM(B3:E3)/4</f>
        <v>4.5</v>
      </c>
      <c r="H3" s="84"/>
    </row>
    <row r="4" spans="1:15" ht="19.5" thickBot="1" x14ac:dyDescent="0.35">
      <c r="A4" s="26" t="s">
        <v>129</v>
      </c>
      <c r="B4" s="27">
        <v>6</v>
      </c>
      <c r="C4" s="28">
        <v>6</v>
      </c>
      <c r="D4" s="28">
        <v>6</v>
      </c>
      <c r="E4" s="29">
        <v>6</v>
      </c>
      <c r="G4" s="66">
        <f>SUM(B4:E4)/4</f>
        <v>6</v>
      </c>
      <c r="H4" s="85"/>
    </row>
    <row r="6" spans="1:15" ht="28.5" customHeight="1" thickBot="1" x14ac:dyDescent="0.45">
      <c r="A6" s="30" t="s">
        <v>178</v>
      </c>
      <c r="B6" s="31"/>
      <c r="C6" s="31"/>
    </row>
    <row r="7" spans="1:15" ht="60" customHeight="1" thickBot="1" x14ac:dyDescent="0.35">
      <c r="A7" s="32" t="s">
        <v>72</v>
      </c>
      <c r="B7" s="33" t="s">
        <v>73</v>
      </c>
      <c r="C7" s="34" t="s">
        <v>74</v>
      </c>
      <c r="D7" s="34" t="s">
        <v>75</v>
      </c>
      <c r="E7" s="34" t="s">
        <v>76</v>
      </c>
      <c r="F7" s="34" t="s">
        <v>77</v>
      </c>
      <c r="G7" s="34" t="s">
        <v>78</v>
      </c>
      <c r="H7" s="34" t="s">
        <v>79</v>
      </c>
      <c r="I7" s="34" t="s">
        <v>77</v>
      </c>
      <c r="J7" s="34" t="s">
        <v>134</v>
      </c>
      <c r="K7" s="79" t="s">
        <v>135</v>
      </c>
      <c r="L7" s="34" t="s">
        <v>77</v>
      </c>
    </row>
    <row r="8" spans="1:15" ht="21.75" customHeight="1" x14ac:dyDescent="0.3">
      <c r="A8" s="35" t="s">
        <v>80</v>
      </c>
      <c r="B8" s="36">
        <v>1</v>
      </c>
      <c r="C8" s="37">
        <v>0</v>
      </c>
      <c r="D8" s="67">
        <v>8</v>
      </c>
      <c r="E8" s="68">
        <f t="shared" ref="E8:E36" si="0">B8*D8</f>
        <v>8</v>
      </c>
      <c r="F8" s="69"/>
      <c r="G8" s="67">
        <v>12</v>
      </c>
      <c r="H8" s="114">
        <f t="shared" ref="H8:H36" si="1">G8*B8</f>
        <v>12</v>
      </c>
      <c r="I8" s="69"/>
      <c r="J8" s="75">
        <v>4</v>
      </c>
      <c r="K8" s="67">
        <f t="shared" ref="K8:K36" si="2">J8*B8</f>
        <v>4</v>
      </c>
      <c r="L8" s="77"/>
      <c r="M8" s="82">
        <f t="shared" ref="M8:M25" si="3">SUM(K8,H8,E8)</f>
        <v>24</v>
      </c>
      <c r="N8" s="83">
        <f t="shared" ref="N8:N25" si="4">M8/453.6</f>
        <v>5.2910052910052907E-2</v>
      </c>
      <c r="O8" s="115">
        <f t="shared" ref="O8:O35" si="5">C8/B8</f>
        <v>0</v>
      </c>
    </row>
    <row r="9" spans="1:15" ht="21.75" customHeight="1" x14ac:dyDescent="0.3">
      <c r="A9" s="35" t="s">
        <v>187</v>
      </c>
      <c r="B9" s="36">
        <v>18</v>
      </c>
      <c r="C9" s="37">
        <v>90</v>
      </c>
      <c r="D9" s="67">
        <v>8</v>
      </c>
      <c r="E9" s="68">
        <f t="shared" si="0"/>
        <v>144</v>
      </c>
      <c r="F9" s="69"/>
      <c r="G9" s="67">
        <v>12</v>
      </c>
      <c r="H9" s="68">
        <f t="shared" si="1"/>
        <v>216</v>
      </c>
      <c r="I9" s="69"/>
      <c r="J9" s="75">
        <v>4</v>
      </c>
      <c r="K9" s="67">
        <f t="shared" si="2"/>
        <v>72</v>
      </c>
      <c r="L9" s="77"/>
      <c r="M9" s="82">
        <f t="shared" si="3"/>
        <v>432</v>
      </c>
      <c r="N9" s="83">
        <f t="shared" si="4"/>
        <v>0.95238095238095233</v>
      </c>
      <c r="O9" s="115">
        <f t="shared" si="5"/>
        <v>5</v>
      </c>
    </row>
    <row r="10" spans="1:15" ht="21.75" customHeight="1" x14ac:dyDescent="0.3">
      <c r="A10" s="38" t="s">
        <v>186</v>
      </c>
      <c r="B10" s="36">
        <v>112</v>
      </c>
      <c r="C10" s="37">
        <v>560</v>
      </c>
      <c r="D10" s="67">
        <v>4</v>
      </c>
      <c r="E10" s="68">
        <f t="shared" si="0"/>
        <v>448</v>
      </c>
      <c r="F10" s="69"/>
      <c r="G10" s="67">
        <v>6</v>
      </c>
      <c r="H10" s="68">
        <f t="shared" si="1"/>
        <v>672</v>
      </c>
      <c r="I10" s="69"/>
      <c r="J10" s="75">
        <v>2</v>
      </c>
      <c r="K10" s="67">
        <f t="shared" si="2"/>
        <v>224</v>
      </c>
      <c r="L10" s="77"/>
      <c r="M10" s="82">
        <f t="shared" si="3"/>
        <v>1344</v>
      </c>
      <c r="N10" s="83">
        <f t="shared" si="4"/>
        <v>2.9629629629629628</v>
      </c>
      <c r="O10" s="115">
        <f t="shared" si="5"/>
        <v>5</v>
      </c>
    </row>
    <row r="11" spans="1:15" ht="42" customHeight="1" x14ac:dyDescent="0.3">
      <c r="A11" s="38" t="s">
        <v>81</v>
      </c>
      <c r="B11" s="36">
        <f>'[1]Planning Table'!$B$61</f>
        <v>145</v>
      </c>
      <c r="C11" s="37">
        <f>'[1]Planning Table'!$E$61</f>
        <v>595.9</v>
      </c>
      <c r="D11" s="67">
        <v>0</v>
      </c>
      <c r="E11" s="68">
        <f t="shared" si="0"/>
        <v>0</v>
      </c>
      <c r="F11" s="69"/>
      <c r="G11" s="67">
        <v>0</v>
      </c>
      <c r="H11" s="68">
        <f t="shared" si="1"/>
        <v>0</v>
      </c>
      <c r="I11" s="69"/>
      <c r="J11" s="75">
        <v>0</v>
      </c>
      <c r="K11" s="67">
        <f t="shared" si="2"/>
        <v>0</v>
      </c>
      <c r="L11" s="77"/>
      <c r="M11" s="82">
        <f t="shared" si="3"/>
        <v>0</v>
      </c>
      <c r="N11" s="83">
        <f t="shared" si="4"/>
        <v>0</v>
      </c>
      <c r="O11" s="115">
        <f t="shared" si="5"/>
        <v>4.1096551724137926</v>
      </c>
    </row>
    <row r="12" spans="1:15" ht="21.75" customHeight="1" x14ac:dyDescent="0.3">
      <c r="A12" s="38" t="s">
        <v>82</v>
      </c>
      <c r="B12" s="36">
        <v>30</v>
      </c>
      <c r="C12" s="37">
        <v>144</v>
      </c>
      <c r="D12" s="67">
        <v>4</v>
      </c>
      <c r="E12" s="68">
        <f t="shared" si="0"/>
        <v>120</v>
      </c>
      <c r="F12" s="69"/>
      <c r="G12" s="67">
        <v>6</v>
      </c>
      <c r="H12" s="68">
        <f t="shared" si="1"/>
        <v>180</v>
      </c>
      <c r="I12" s="69"/>
      <c r="J12" s="75">
        <v>2</v>
      </c>
      <c r="K12" s="67">
        <f t="shared" si="2"/>
        <v>60</v>
      </c>
      <c r="L12" s="77"/>
      <c r="M12" s="82">
        <f t="shared" si="3"/>
        <v>360</v>
      </c>
      <c r="N12" s="83">
        <f t="shared" si="4"/>
        <v>0.79365079365079361</v>
      </c>
      <c r="O12" s="115">
        <f t="shared" si="5"/>
        <v>4.8</v>
      </c>
    </row>
    <row r="13" spans="1:15" ht="21.75" customHeight="1" x14ac:dyDescent="0.3">
      <c r="A13" s="35" t="s">
        <v>83</v>
      </c>
      <c r="B13" s="36">
        <v>30.9</v>
      </c>
      <c r="C13" s="37">
        <v>201</v>
      </c>
      <c r="D13" s="67">
        <v>1</v>
      </c>
      <c r="E13" s="68">
        <f t="shared" si="0"/>
        <v>30.9</v>
      </c>
      <c r="F13" s="69"/>
      <c r="G13" s="67">
        <v>4</v>
      </c>
      <c r="H13" s="68">
        <f t="shared" si="1"/>
        <v>123.6</v>
      </c>
      <c r="I13" s="69"/>
      <c r="J13" s="75">
        <v>1</v>
      </c>
      <c r="K13" s="67">
        <f t="shared" si="2"/>
        <v>30.9</v>
      </c>
      <c r="L13" s="77"/>
      <c r="M13" s="82">
        <f t="shared" si="3"/>
        <v>185.4</v>
      </c>
      <c r="N13" s="83">
        <f t="shared" si="4"/>
        <v>0.40873015873015872</v>
      </c>
      <c r="O13" s="115">
        <f t="shared" si="5"/>
        <v>6.5048543689320395</v>
      </c>
    </row>
    <row r="14" spans="1:15" ht="21.75" customHeight="1" x14ac:dyDescent="0.3">
      <c r="A14" s="35" t="s">
        <v>133</v>
      </c>
      <c r="B14" s="36">
        <v>10</v>
      </c>
      <c r="C14" s="37">
        <v>35</v>
      </c>
      <c r="D14" s="67">
        <v>1</v>
      </c>
      <c r="E14" s="68">
        <f t="shared" si="0"/>
        <v>10</v>
      </c>
      <c r="F14" s="69"/>
      <c r="G14" s="67">
        <v>4</v>
      </c>
      <c r="H14" s="68">
        <f t="shared" si="1"/>
        <v>40</v>
      </c>
      <c r="I14" s="69"/>
      <c r="J14" s="75">
        <v>1</v>
      </c>
      <c r="K14" s="67">
        <f t="shared" si="2"/>
        <v>10</v>
      </c>
      <c r="L14" s="77"/>
      <c r="M14" s="82">
        <f t="shared" si="3"/>
        <v>60</v>
      </c>
      <c r="N14" s="83">
        <f t="shared" si="4"/>
        <v>0.13227513227513227</v>
      </c>
      <c r="O14" s="115">
        <f t="shared" si="5"/>
        <v>3.5</v>
      </c>
    </row>
    <row r="15" spans="1:15" ht="21.75" customHeight="1" x14ac:dyDescent="0.3">
      <c r="A15" s="35" t="s">
        <v>84</v>
      </c>
      <c r="B15" s="36">
        <f>'[1]Planning Table'!$B$48</f>
        <v>56</v>
      </c>
      <c r="C15" s="37">
        <f>'[1]Planning Table'!$E$48</f>
        <v>218</v>
      </c>
      <c r="D15" s="67">
        <v>4</v>
      </c>
      <c r="E15" s="68">
        <f t="shared" si="0"/>
        <v>224</v>
      </c>
      <c r="F15" s="69"/>
      <c r="G15" s="67">
        <v>2</v>
      </c>
      <c r="H15" s="68">
        <f t="shared" si="1"/>
        <v>112</v>
      </c>
      <c r="I15" s="69"/>
      <c r="J15" s="75">
        <v>2</v>
      </c>
      <c r="K15" s="67">
        <f t="shared" si="2"/>
        <v>112</v>
      </c>
      <c r="L15" s="77"/>
      <c r="M15" s="82">
        <f t="shared" si="3"/>
        <v>448</v>
      </c>
      <c r="N15" s="83">
        <f t="shared" si="4"/>
        <v>0.98765432098765427</v>
      </c>
      <c r="O15" s="115">
        <f t="shared" si="5"/>
        <v>3.8928571428571428</v>
      </c>
    </row>
    <row r="16" spans="1:15" ht="21.75" customHeight="1" x14ac:dyDescent="0.3">
      <c r="A16" s="35" t="s">
        <v>85</v>
      </c>
      <c r="B16" s="36">
        <v>59</v>
      </c>
      <c r="C16" s="37">
        <v>134</v>
      </c>
      <c r="D16" s="67">
        <v>3</v>
      </c>
      <c r="E16" s="68">
        <f t="shared" si="0"/>
        <v>177</v>
      </c>
      <c r="F16" s="69"/>
      <c r="G16" s="67">
        <v>3</v>
      </c>
      <c r="H16" s="68">
        <f t="shared" si="1"/>
        <v>177</v>
      </c>
      <c r="I16" s="69"/>
      <c r="J16" s="75">
        <v>3</v>
      </c>
      <c r="K16" s="67">
        <f t="shared" si="2"/>
        <v>177</v>
      </c>
      <c r="L16" s="77"/>
      <c r="M16" s="82">
        <f t="shared" si="3"/>
        <v>531</v>
      </c>
      <c r="N16" s="83">
        <f t="shared" si="4"/>
        <v>1.1706349206349205</v>
      </c>
      <c r="O16" s="115">
        <f t="shared" si="5"/>
        <v>2.2711864406779663</v>
      </c>
    </row>
    <row r="17" spans="1:17" ht="21.75" customHeight="1" x14ac:dyDescent="0.3">
      <c r="A17" s="35" t="s">
        <v>185</v>
      </c>
      <c r="B17" s="36">
        <v>30</v>
      </c>
      <c r="C17" s="37">
        <v>129</v>
      </c>
      <c r="D17" s="67">
        <v>2</v>
      </c>
      <c r="E17" s="68">
        <f t="shared" si="0"/>
        <v>60</v>
      </c>
      <c r="F17" s="69"/>
      <c r="G17" s="67">
        <v>3</v>
      </c>
      <c r="H17" s="68">
        <f t="shared" si="1"/>
        <v>90</v>
      </c>
      <c r="I17" s="69"/>
      <c r="J17" s="75"/>
      <c r="K17" s="67"/>
      <c r="L17" s="77"/>
      <c r="M17" s="82"/>
      <c r="N17" s="83"/>
      <c r="O17" s="115">
        <f t="shared" si="5"/>
        <v>4.3</v>
      </c>
    </row>
    <row r="18" spans="1:17" ht="21.75" customHeight="1" x14ac:dyDescent="0.3">
      <c r="A18" s="35" t="s">
        <v>171</v>
      </c>
      <c r="B18" s="36">
        <v>30</v>
      </c>
      <c r="C18" s="37">
        <v>30</v>
      </c>
      <c r="D18" s="67">
        <v>3</v>
      </c>
      <c r="E18" s="68">
        <f t="shared" si="0"/>
        <v>90</v>
      </c>
      <c r="F18" s="69"/>
      <c r="G18" s="67">
        <v>3</v>
      </c>
      <c r="H18" s="68">
        <f t="shared" si="1"/>
        <v>90</v>
      </c>
      <c r="I18" s="69"/>
      <c r="J18" s="75">
        <v>2</v>
      </c>
      <c r="K18" s="67">
        <f t="shared" si="2"/>
        <v>60</v>
      </c>
      <c r="L18" s="77"/>
      <c r="M18" s="82">
        <f t="shared" si="3"/>
        <v>240</v>
      </c>
      <c r="N18" s="83">
        <f t="shared" si="4"/>
        <v>0.52910052910052907</v>
      </c>
      <c r="O18" s="115">
        <f t="shared" si="5"/>
        <v>1</v>
      </c>
    </row>
    <row r="19" spans="1:17" ht="21.75" customHeight="1" x14ac:dyDescent="0.3">
      <c r="A19" s="35" t="s">
        <v>179</v>
      </c>
      <c r="B19" s="36">
        <v>42</v>
      </c>
      <c r="C19" s="37">
        <v>15</v>
      </c>
      <c r="D19" s="67">
        <v>1</v>
      </c>
      <c r="E19" s="68">
        <f t="shared" si="0"/>
        <v>42</v>
      </c>
      <c r="F19" s="69"/>
      <c r="G19" s="67">
        <v>2</v>
      </c>
      <c r="H19" s="68">
        <f t="shared" si="1"/>
        <v>84</v>
      </c>
      <c r="I19" s="69"/>
      <c r="J19" s="75">
        <v>2</v>
      </c>
      <c r="K19" s="67">
        <f t="shared" si="2"/>
        <v>84</v>
      </c>
      <c r="L19" s="77"/>
      <c r="M19" s="82">
        <f t="shared" si="3"/>
        <v>210</v>
      </c>
      <c r="N19" s="83">
        <f t="shared" si="4"/>
        <v>0.46296296296296297</v>
      </c>
      <c r="O19" s="115">
        <f t="shared" si="5"/>
        <v>0.35714285714285715</v>
      </c>
    </row>
    <row r="20" spans="1:17" ht="21.75" customHeight="1" x14ac:dyDescent="0.3">
      <c r="A20" s="35" t="s">
        <v>190</v>
      </c>
      <c r="B20" s="36">
        <v>30</v>
      </c>
      <c r="C20" s="37">
        <v>80</v>
      </c>
      <c r="D20" s="67">
        <v>5</v>
      </c>
      <c r="E20" s="68">
        <f t="shared" si="0"/>
        <v>150</v>
      </c>
      <c r="F20" s="69"/>
      <c r="G20" s="67">
        <v>0</v>
      </c>
      <c r="H20" s="68">
        <f t="shared" si="1"/>
        <v>0</v>
      </c>
      <c r="I20" s="69"/>
      <c r="J20" s="75">
        <v>1</v>
      </c>
      <c r="K20" s="67">
        <f t="shared" si="2"/>
        <v>30</v>
      </c>
      <c r="L20" s="77"/>
      <c r="M20" s="82">
        <f t="shared" si="3"/>
        <v>180</v>
      </c>
      <c r="N20" s="83">
        <f t="shared" si="4"/>
        <v>0.3968253968253968</v>
      </c>
      <c r="O20" s="115">
        <f t="shared" si="5"/>
        <v>2.6666666666666665</v>
      </c>
    </row>
    <row r="21" spans="1:17" ht="21.75" customHeight="1" x14ac:dyDescent="0.3">
      <c r="A21" s="35" t="s">
        <v>188</v>
      </c>
      <c r="B21" s="36">
        <v>45</v>
      </c>
      <c r="C21" s="37">
        <v>190</v>
      </c>
      <c r="D21" s="67">
        <v>0</v>
      </c>
      <c r="E21" s="68">
        <f t="shared" si="0"/>
        <v>0</v>
      </c>
      <c r="F21" s="69"/>
      <c r="G21" s="67">
        <v>6</v>
      </c>
      <c r="H21" s="68">
        <f t="shared" si="1"/>
        <v>270</v>
      </c>
      <c r="I21" s="69"/>
      <c r="J21" s="75"/>
      <c r="K21" s="67"/>
      <c r="L21" s="77"/>
      <c r="M21" s="82"/>
      <c r="N21" s="83"/>
      <c r="O21" s="115">
        <f t="shared" si="5"/>
        <v>4.2222222222222223</v>
      </c>
    </row>
    <row r="22" spans="1:17" ht="21.75" customHeight="1" x14ac:dyDescent="0.3">
      <c r="A22" s="35" t="s">
        <v>172</v>
      </c>
      <c r="B22" s="36">
        <v>30</v>
      </c>
      <c r="C22" s="37">
        <v>102</v>
      </c>
      <c r="D22" s="67">
        <v>0</v>
      </c>
      <c r="E22" s="68">
        <f t="shared" si="0"/>
        <v>0</v>
      </c>
      <c r="F22" s="69"/>
      <c r="G22" s="67">
        <v>0</v>
      </c>
      <c r="H22" s="68">
        <f t="shared" si="1"/>
        <v>0</v>
      </c>
      <c r="I22" s="69"/>
      <c r="J22" s="75"/>
      <c r="K22" s="67"/>
      <c r="L22" s="77"/>
      <c r="M22" s="82"/>
      <c r="N22" s="83"/>
      <c r="O22" s="115">
        <f t="shared" si="5"/>
        <v>3.4</v>
      </c>
    </row>
    <row r="23" spans="1:17" ht="21.75" customHeight="1" x14ac:dyDescent="0.3">
      <c r="A23" s="35" t="s">
        <v>173</v>
      </c>
      <c r="B23" s="36">
        <v>7.6</v>
      </c>
      <c r="C23" s="37">
        <v>26.8</v>
      </c>
      <c r="D23" s="67">
        <v>5</v>
      </c>
      <c r="E23" s="68">
        <f t="shared" si="0"/>
        <v>38</v>
      </c>
      <c r="F23" s="69"/>
      <c r="G23" s="67">
        <v>6</v>
      </c>
      <c r="H23" s="68">
        <f t="shared" si="1"/>
        <v>45.599999999999994</v>
      </c>
      <c r="I23" s="69"/>
      <c r="J23" s="75"/>
      <c r="K23" s="67"/>
      <c r="L23" s="77"/>
      <c r="M23" s="82"/>
      <c r="N23" s="83"/>
      <c r="O23" s="115">
        <f t="shared" si="5"/>
        <v>3.5263157894736845</v>
      </c>
    </row>
    <row r="24" spans="1:17" ht="21.75" customHeight="1" x14ac:dyDescent="0.3">
      <c r="A24" s="38" t="s">
        <v>86</v>
      </c>
      <c r="B24" s="36">
        <f>0.61*59</f>
        <v>35.99</v>
      </c>
      <c r="C24" s="37">
        <f>0.61*371</f>
        <v>226.31</v>
      </c>
      <c r="D24" s="67">
        <v>5</v>
      </c>
      <c r="E24" s="68">
        <f t="shared" si="0"/>
        <v>179.95000000000002</v>
      </c>
      <c r="F24" s="69"/>
      <c r="G24" s="67">
        <v>6</v>
      </c>
      <c r="H24" s="68">
        <f t="shared" si="1"/>
        <v>215.94</v>
      </c>
      <c r="I24" s="69"/>
      <c r="J24" s="75">
        <v>2</v>
      </c>
      <c r="K24" s="67">
        <f t="shared" si="2"/>
        <v>71.98</v>
      </c>
      <c r="L24" s="77"/>
      <c r="M24" s="82">
        <f t="shared" si="3"/>
        <v>467.87</v>
      </c>
      <c r="N24" s="83">
        <f t="shared" si="4"/>
        <v>1.0314594356261022</v>
      </c>
      <c r="O24" s="115">
        <f t="shared" si="5"/>
        <v>6.2881355932203391</v>
      </c>
      <c r="Q24" s="16">
        <f>(B24*D24+B25*D25+B26*D26)/5</f>
        <v>105.99000000000001</v>
      </c>
    </row>
    <row r="25" spans="1:17" x14ac:dyDescent="0.3">
      <c r="A25" s="35" t="s">
        <v>174</v>
      </c>
      <c r="B25" s="36">
        <v>34</v>
      </c>
      <c r="C25" s="37">
        <v>253</v>
      </c>
      <c r="D25" s="67">
        <v>5</v>
      </c>
      <c r="E25" s="68">
        <f t="shared" si="0"/>
        <v>170</v>
      </c>
      <c r="F25" s="69"/>
      <c r="G25" s="67">
        <v>6</v>
      </c>
      <c r="H25" s="68">
        <f t="shared" si="1"/>
        <v>204</v>
      </c>
      <c r="I25" s="69"/>
      <c r="J25" s="75">
        <v>2</v>
      </c>
      <c r="K25" s="67">
        <f t="shared" si="2"/>
        <v>68</v>
      </c>
      <c r="L25" s="77"/>
      <c r="M25" s="82">
        <f t="shared" si="3"/>
        <v>442</v>
      </c>
      <c r="N25" s="83">
        <f t="shared" si="4"/>
        <v>0.97442680776014101</v>
      </c>
      <c r="O25" s="115">
        <f t="shared" si="5"/>
        <v>7.4411764705882355</v>
      </c>
      <c r="Q25" s="16">
        <f>(B24*G24+B25*G25+B26*G26)/6</f>
        <v>105.99000000000001</v>
      </c>
    </row>
    <row r="26" spans="1:17" ht="18.75" customHeight="1" x14ac:dyDescent="0.3">
      <c r="A26" s="35" t="s">
        <v>175</v>
      </c>
      <c r="B26" s="36">
        <v>36</v>
      </c>
      <c r="C26" s="37">
        <v>203</v>
      </c>
      <c r="D26" s="67">
        <v>5</v>
      </c>
      <c r="E26" s="68">
        <f t="shared" si="0"/>
        <v>180</v>
      </c>
      <c r="F26" s="69"/>
      <c r="G26" s="67">
        <v>6</v>
      </c>
      <c r="H26" s="68">
        <f t="shared" si="1"/>
        <v>216</v>
      </c>
      <c r="I26" s="69"/>
      <c r="J26" s="75">
        <v>3</v>
      </c>
      <c r="K26" s="67">
        <f t="shared" si="2"/>
        <v>108</v>
      </c>
      <c r="L26" s="77"/>
      <c r="M26" s="82">
        <f>SUM(K26,H26,E26)</f>
        <v>504</v>
      </c>
      <c r="N26" s="83">
        <f>M26/453.6</f>
        <v>1.1111111111111112</v>
      </c>
      <c r="O26" s="115">
        <f t="shared" si="5"/>
        <v>5.6388888888888893</v>
      </c>
    </row>
    <row r="27" spans="1:17" x14ac:dyDescent="0.3">
      <c r="A27" s="35" t="s">
        <v>180</v>
      </c>
      <c r="B27" s="36">
        <v>25</v>
      </c>
      <c r="C27" s="37">
        <v>90</v>
      </c>
      <c r="D27" s="67">
        <v>0</v>
      </c>
      <c r="E27" s="68">
        <f t="shared" si="0"/>
        <v>0</v>
      </c>
      <c r="F27" s="69"/>
      <c r="G27" s="67">
        <v>0</v>
      </c>
      <c r="H27" s="68">
        <f t="shared" si="1"/>
        <v>0</v>
      </c>
      <c r="I27" s="69"/>
      <c r="J27" s="75">
        <v>2</v>
      </c>
      <c r="K27" s="67">
        <f t="shared" si="2"/>
        <v>50</v>
      </c>
      <c r="L27" s="77"/>
      <c r="M27" s="82">
        <f t="shared" ref="M27:M36" si="6">SUM(K27,H27,E27)</f>
        <v>50</v>
      </c>
      <c r="N27" s="83">
        <f t="shared" ref="N27:N36" si="7">M27/453.6</f>
        <v>0.11022927689594356</v>
      </c>
      <c r="O27" s="115">
        <f t="shared" si="5"/>
        <v>3.6</v>
      </c>
    </row>
    <row r="28" spans="1:17" x14ac:dyDescent="0.3">
      <c r="A28" s="35" t="s">
        <v>87</v>
      </c>
      <c r="B28" s="36">
        <v>100</v>
      </c>
      <c r="C28" s="37">
        <f>1.75*260</f>
        <v>455</v>
      </c>
      <c r="D28" s="67">
        <v>4</v>
      </c>
      <c r="E28" s="68">
        <f t="shared" si="0"/>
        <v>400</v>
      </c>
      <c r="F28" s="69"/>
      <c r="G28" s="67">
        <v>6</v>
      </c>
      <c r="H28" s="68">
        <f t="shared" si="1"/>
        <v>600</v>
      </c>
      <c r="I28" s="69"/>
      <c r="J28" s="75">
        <v>2</v>
      </c>
      <c r="K28" s="67">
        <f t="shared" si="2"/>
        <v>200</v>
      </c>
      <c r="L28" s="77"/>
      <c r="M28" s="82">
        <f t="shared" si="6"/>
        <v>1200</v>
      </c>
      <c r="N28" s="83">
        <f t="shared" si="7"/>
        <v>2.6455026455026456</v>
      </c>
      <c r="O28" s="115">
        <f t="shared" si="5"/>
        <v>4.55</v>
      </c>
    </row>
    <row r="29" spans="1:17" ht="37.5" x14ac:dyDescent="0.3">
      <c r="A29" s="38" t="s">
        <v>177</v>
      </c>
      <c r="B29" s="36">
        <v>85</v>
      </c>
      <c r="C29" s="37">
        <v>160</v>
      </c>
      <c r="D29" s="67">
        <v>0</v>
      </c>
      <c r="E29" s="68">
        <f t="shared" si="0"/>
        <v>0</v>
      </c>
      <c r="F29" s="69"/>
      <c r="G29" s="67">
        <v>0</v>
      </c>
      <c r="H29" s="68">
        <f t="shared" si="1"/>
        <v>0</v>
      </c>
      <c r="I29" s="69"/>
      <c r="J29" s="75"/>
      <c r="K29" s="67"/>
      <c r="L29" s="77"/>
      <c r="M29" s="82"/>
      <c r="N29" s="83"/>
      <c r="O29" s="115">
        <f t="shared" si="5"/>
        <v>1.8823529411764706</v>
      </c>
    </row>
    <row r="30" spans="1:17" x14ac:dyDescent="0.3">
      <c r="A30" s="35" t="s">
        <v>189</v>
      </c>
      <c r="B30" s="36">
        <v>49</v>
      </c>
      <c r="C30" s="37">
        <v>190</v>
      </c>
      <c r="D30" s="67">
        <v>2</v>
      </c>
      <c r="E30" s="68">
        <f t="shared" si="0"/>
        <v>98</v>
      </c>
      <c r="F30" s="69"/>
      <c r="G30" s="67">
        <v>0</v>
      </c>
      <c r="H30" s="68">
        <f t="shared" si="1"/>
        <v>0</v>
      </c>
      <c r="I30" s="69"/>
      <c r="J30" s="75">
        <v>1</v>
      </c>
      <c r="K30" s="67">
        <f t="shared" si="2"/>
        <v>49</v>
      </c>
      <c r="L30" s="77"/>
      <c r="M30" s="82">
        <f t="shared" si="6"/>
        <v>147</v>
      </c>
      <c r="N30" s="83">
        <f t="shared" si="7"/>
        <v>0.32407407407407407</v>
      </c>
      <c r="O30" s="115">
        <f t="shared" si="5"/>
        <v>3.8775510204081631</v>
      </c>
    </row>
    <row r="31" spans="1:17" x14ac:dyDescent="0.3">
      <c r="A31" s="35" t="s">
        <v>132</v>
      </c>
      <c r="B31" s="36">
        <f>0.78*71</f>
        <v>55.38</v>
      </c>
      <c r="C31" s="37">
        <v>210</v>
      </c>
      <c r="D31" s="67">
        <v>1</v>
      </c>
      <c r="E31" s="68">
        <f t="shared" si="0"/>
        <v>55.38</v>
      </c>
      <c r="F31" s="69"/>
      <c r="G31" s="67">
        <v>4</v>
      </c>
      <c r="H31" s="68">
        <f t="shared" si="1"/>
        <v>221.52</v>
      </c>
      <c r="I31" s="69"/>
      <c r="J31" s="75">
        <v>1</v>
      </c>
      <c r="K31" s="67">
        <f t="shared" si="2"/>
        <v>55.38</v>
      </c>
      <c r="L31" s="77"/>
      <c r="M31" s="82">
        <f t="shared" si="6"/>
        <v>332.28000000000003</v>
      </c>
      <c r="N31" s="83">
        <f t="shared" si="7"/>
        <v>0.7325396825396826</v>
      </c>
      <c r="O31" s="115">
        <f t="shared" si="5"/>
        <v>3.7919826652221018</v>
      </c>
    </row>
    <row r="32" spans="1:17" ht="21.75" customHeight="1" x14ac:dyDescent="0.3">
      <c r="A32" s="38" t="s">
        <v>88</v>
      </c>
      <c r="B32" s="36">
        <f>1.5*30</f>
        <v>45</v>
      </c>
      <c r="C32" s="37">
        <f>1.5*121</f>
        <v>181.5</v>
      </c>
      <c r="D32" s="67">
        <v>1</v>
      </c>
      <c r="E32" s="68">
        <f t="shared" si="0"/>
        <v>45</v>
      </c>
      <c r="F32" s="69"/>
      <c r="G32" s="67">
        <v>1</v>
      </c>
      <c r="H32" s="68">
        <f t="shared" si="1"/>
        <v>45</v>
      </c>
      <c r="I32" s="69"/>
      <c r="J32" s="75">
        <v>0</v>
      </c>
      <c r="K32" s="67">
        <f t="shared" si="2"/>
        <v>0</v>
      </c>
      <c r="L32" s="77"/>
      <c r="M32" s="82">
        <f t="shared" si="6"/>
        <v>90</v>
      </c>
      <c r="N32" s="83">
        <f t="shared" si="7"/>
        <v>0.1984126984126984</v>
      </c>
      <c r="O32" s="115">
        <f t="shared" si="5"/>
        <v>4.0333333333333332</v>
      </c>
    </row>
    <row r="33" spans="1:15" ht="23.25" customHeight="1" x14ac:dyDescent="0.3">
      <c r="A33" s="38" t="s">
        <v>89</v>
      </c>
      <c r="B33" s="36">
        <f>1.5*40</f>
        <v>60</v>
      </c>
      <c r="C33" s="37">
        <f>1.5*210</f>
        <v>315</v>
      </c>
      <c r="D33" s="67">
        <v>0</v>
      </c>
      <c r="E33" s="68">
        <f t="shared" si="0"/>
        <v>0</v>
      </c>
      <c r="F33" s="69"/>
      <c r="G33" s="67">
        <v>0</v>
      </c>
      <c r="H33" s="68">
        <f t="shared" si="1"/>
        <v>0</v>
      </c>
      <c r="I33" s="69"/>
      <c r="J33" s="75">
        <v>0</v>
      </c>
      <c r="K33" s="67">
        <f t="shared" si="2"/>
        <v>0</v>
      </c>
      <c r="L33" s="77"/>
      <c r="M33" s="82">
        <f t="shared" si="6"/>
        <v>0</v>
      </c>
      <c r="N33" s="83">
        <f t="shared" si="7"/>
        <v>0</v>
      </c>
      <c r="O33" s="115">
        <f t="shared" si="5"/>
        <v>5.25</v>
      </c>
    </row>
    <row r="34" spans="1:15" ht="23.25" customHeight="1" x14ac:dyDescent="0.3">
      <c r="A34" s="38" t="s">
        <v>176</v>
      </c>
      <c r="B34" s="36">
        <v>36</v>
      </c>
      <c r="C34" s="37">
        <v>200</v>
      </c>
      <c r="D34" s="67">
        <v>1</v>
      </c>
      <c r="E34" s="68">
        <f t="shared" si="0"/>
        <v>36</v>
      </c>
      <c r="F34" s="69"/>
      <c r="G34" s="67">
        <v>3</v>
      </c>
      <c r="H34" s="68">
        <f t="shared" si="1"/>
        <v>108</v>
      </c>
      <c r="I34" s="69"/>
      <c r="J34" s="75"/>
      <c r="K34" s="67"/>
      <c r="L34" s="77"/>
      <c r="M34" s="82"/>
      <c r="N34" s="83"/>
      <c r="O34" s="115">
        <f t="shared" si="5"/>
        <v>5.5555555555555554</v>
      </c>
    </row>
    <row r="35" spans="1:15" ht="23.25" customHeight="1" x14ac:dyDescent="0.3">
      <c r="A35" s="38" t="s">
        <v>184</v>
      </c>
      <c r="B35" s="36">
        <v>39</v>
      </c>
      <c r="C35" s="37">
        <v>210</v>
      </c>
      <c r="D35" s="67">
        <v>2</v>
      </c>
      <c r="E35" s="68">
        <f t="shared" si="0"/>
        <v>78</v>
      </c>
      <c r="F35" s="69"/>
      <c r="G35" s="67">
        <v>2</v>
      </c>
      <c r="H35" s="68">
        <f t="shared" si="1"/>
        <v>78</v>
      </c>
      <c r="I35" s="69"/>
      <c r="J35" s="75">
        <v>2</v>
      </c>
      <c r="K35" s="67">
        <f t="shared" si="2"/>
        <v>78</v>
      </c>
      <c r="L35" s="77"/>
      <c r="M35" s="82">
        <f t="shared" si="6"/>
        <v>234</v>
      </c>
      <c r="N35" s="83">
        <f t="shared" si="7"/>
        <v>0.51587301587301582</v>
      </c>
      <c r="O35" s="115">
        <f t="shared" si="5"/>
        <v>5.384615384615385</v>
      </c>
    </row>
    <row r="36" spans="1:15" ht="23.25" customHeight="1" thickBot="1" x14ac:dyDescent="0.35">
      <c r="A36" s="39" t="s">
        <v>90</v>
      </c>
      <c r="B36" s="40">
        <v>1</v>
      </c>
      <c r="C36" s="41">
        <v>4</v>
      </c>
      <c r="D36" s="70">
        <v>5</v>
      </c>
      <c r="E36" s="70">
        <f t="shared" si="0"/>
        <v>5</v>
      </c>
      <c r="F36" s="71"/>
      <c r="G36" s="70">
        <v>6</v>
      </c>
      <c r="H36" s="70">
        <f t="shared" si="1"/>
        <v>6</v>
      </c>
      <c r="I36" s="71"/>
      <c r="J36" s="76">
        <v>3</v>
      </c>
      <c r="K36" s="80">
        <f t="shared" si="2"/>
        <v>3</v>
      </c>
      <c r="L36" s="78"/>
      <c r="M36" s="82">
        <f t="shared" si="6"/>
        <v>14</v>
      </c>
      <c r="N36" s="83">
        <f t="shared" si="7"/>
        <v>3.0864197530864196E-2</v>
      </c>
      <c r="O36" s="115">
        <f>C36/B36</f>
        <v>4</v>
      </c>
    </row>
    <row r="37" spans="1:15" ht="21" x14ac:dyDescent="0.35">
      <c r="A37" s="42" t="s">
        <v>182</v>
      </c>
      <c r="B37" s="43"/>
      <c r="C37" s="72">
        <f>SUMPRODUCT(D8:D36,$C8:$C36)/G3</f>
        <v>2796.8999999999996</v>
      </c>
      <c r="E37" s="72">
        <f>SUMPRODUCT(G8:G36,$C8:$C36)/G4</f>
        <v>2963.86</v>
      </c>
      <c r="H37" s="73"/>
      <c r="J37" s="72">
        <f>SUMPRODUCT(J8:J36,$C8:$C36)/2.5</f>
        <v>2600.6480000000001</v>
      </c>
      <c r="K37" s="73"/>
    </row>
    <row r="38" spans="1:15" x14ac:dyDescent="0.3">
      <c r="A38" s="44" t="s">
        <v>183</v>
      </c>
      <c r="B38" s="45"/>
      <c r="C38" s="74">
        <f>SUM(E8:E36)/453.6/G3</f>
        <v>1.3664658044287676</v>
      </c>
      <c r="D38" s="45"/>
      <c r="E38" s="74">
        <f>SUM(H8:H36)/453.6/G4</f>
        <v>1.3986845972957083</v>
      </c>
      <c r="F38" s="23"/>
      <c r="G38" s="23"/>
      <c r="I38" s="23"/>
      <c r="J38" s="23"/>
      <c r="K38" s="74">
        <f>SUM(K8:K36)/453.6/2.5</f>
        <v>1.3644268077601411</v>
      </c>
      <c r="L38" s="23"/>
    </row>
    <row r="39" spans="1:15" x14ac:dyDescent="0.3">
      <c r="A39" s="44" t="s">
        <v>181</v>
      </c>
      <c r="C39" s="74">
        <f>SUMPRODUCT(C8:C36,D8:D36)/SUM(E8:E36)</f>
        <v>4.5123743828942029</v>
      </c>
      <c r="E39" s="74">
        <f>SUMPRODUCT(C8:C36,G8:G36)/SUM(H8:H36)</f>
        <v>4.6715913688115043</v>
      </c>
    </row>
  </sheetData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2481-E42A-48E4-BD88-D6039B9E6095}">
  <dimension ref="A1:H16"/>
  <sheetViews>
    <sheetView topLeftCell="A6" workbookViewId="0">
      <selection activeCell="H17" sqref="H17"/>
    </sheetView>
  </sheetViews>
  <sheetFormatPr defaultRowHeight="15" x14ac:dyDescent="0.25"/>
  <cols>
    <col min="1" max="1" width="40.5703125" customWidth="1"/>
    <col min="2" max="2" width="11.7109375" bestFit="1" customWidth="1"/>
    <col min="3" max="3" width="14.140625" bestFit="1" customWidth="1"/>
    <col min="4" max="4" width="13.42578125" bestFit="1" customWidth="1"/>
    <col min="5" max="5" width="11.140625" bestFit="1" customWidth="1"/>
    <col min="6" max="6" width="12.140625" bestFit="1" customWidth="1"/>
    <col min="7" max="7" width="16.42578125" bestFit="1" customWidth="1"/>
    <col min="8" max="8" width="9" bestFit="1" customWidth="1"/>
  </cols>
  <sheetData>
    <row r="1" spans="1:8" ht="21" x14ac:dyDescent="0.35">
      <c r="A1" s="87" t="s">
        <v>147</v>
      </c>
      <c r="B1" s="5"/>
      <c r="E1" s="5"/>
    </row>
    <row r="2" spans="1:8" ht="15.75" thickBot="1" x14ac:dyDescent="0.3">
      <c r="B2" s="5"/>
      <c r="C2" s="117"/>
      <c r="D2" s="117"/>
      <c r="E2" s="1"/>
    </row>
    <row r="3" spans="1:8" ht="19.5" thickBot="1" x14ac:dyDescent="0.35">
      <c r="A3" s="88" t="s">
        <v>148</v>
      </c>
      <c r="B3" s="89" t="s">
        <v>149</v>
      </c>
      <c r="C3" s="89" t="s">
        <v>150</v>
      </c>
      <c r="D3" s="89" t="s">
        <v>151</v>
      </c>
      <c r="E3" s="90" t="s">
        <v>169</v>
      </c>
      <c r="F3" s="111" t="s">
        <v>166</v>
      </c>
      <c r="G3" s="63" t="s">
        <v>167</v>
      </c>
      <c r="H3" s="63" t="s">
        <v>168</v>
      </c>
    </row>
    <row r="4" spans="1:8" ht="18.75" x14ac:dyDescent="0.3">
      <c r="A4" s="91" t="s">
        <v>152</v>
      </c>
      <c r="B4" s="92"/>
      <c r="C4" s="92"/>
      <c r="D4" s="93">
        <v>43713</v>
      </c>
      <c r="E4" s="94">
        <v>0</v>
      </c>
      <c r="F4" s="112"/>
      <c r="G4" s="112"/>
      <c r="H4" s="112"/>
    </row>
    <row r="5" spans="1:8" ht="18.75" x14ac:dyDescent="0.3">
      <c r="A5" s="95" t="s">
        <v>153</v>
      </c>
      <c r="B5" s="97">
        <v>200</v>
      </c>
      <c r="C5" s="96">
        <v>10.5</v>
      </c>
      <c r="D5" s="100">
        <v>43714</v>
      </c>
      <c r="E5" s="99">
        <v>1</v>
      </c>
      <c r="F5" s="112"/>
      <c r="G5" s="112">
        <v>1</v>
      </c>
      <c r="H5" s="112">
        <v>1</v>
      </c>
    </row>
    <row r="6" spans="1:8" ht="18.75" x14ac:dyDescent="0.3">
      <c r="A6" s="101" t="s">
        <v>154</v>
      </c>
      <c r="B6" s="97">
        <v>2577</v>
      </c>
      <c r="C6" s="96">
        <v>9</v>
      </c>
      <c r="D6" s="100">
        <v>43715</v>
      </c>
      <c r="E6" s="99">
        <v>2</v>
      </c>
      <c r="F6" s="112">
        <v>1</v>
      </c>
      <c r="G6" s="112">
        <v>1</v>
      </c>
      <c r="H6" s="112">
        <v>1</v>
      </c>
    </row>
    <row r="7" spans="1:8" ht="18.75" x14ac:dyDescent="0.3">
      <c r="A7" s="95" t="s">
        <v>155</v>
      </c>
      <c r="B7" s="97">
        <v>523</v>
      </c>
      <c r="C7" s="96">
        <v>8</v>
      </c>
      <c r="D7" s="98" t="s">
        <v>156</v>
      </c>
      <c r="E7" s="102" t="s">
        <v>157</v>
      </c>
      <c r="F7" s="112">
        <v>2</v>
      </c>
      <c r="G7" s="112">
        <v>2</v>
      </c>
      <c r="H7" s="112">
        <v>2</v>
      </c>
    </row>
    <row r="8" spans="1:8" ht="18.75" x14ac:dyDescent="0.3">
      <c r="A8" s="95" t="s">
        <v>170</v>
      </c>
      <c r="B8" s="97">
        <v>2234</v>
      </c>
      <c r="C8" s="96">
        <v>10.5</v>
      </c>
      <c r="D8" s="100">
        <v>43718</v>
      </c>
      <c r="E8" s="99">
        <v>5</v>
      </c>
      <c r="F8" s="112">
        <v>1</v>
      </c>
      <c r="G8" s="112">
        <v>1</v>
      </c>
      <c r="H8" s="113">
        <v>1</v>
      </c>
    </row>
    <row r="9" spans="1:8" ht="18.75" x14ac:dyDescent="0.3">
      <c r="A9" s="104" t="s">
        <v>158</v>
      </c>
      <c r="B9" s="97">
        <v>898</v>
      </c>
      <c r="C9" s="96">
        <v>12.5</v>
      </c>
      <c r="D9" s="103">
        <v>43719</v>
      </c>
      <c r="E9" s="99">
        <v>6</v>
      </c>
      <c r="F9" s="113">
        <v>1</v>
      </c>
      <c r="G9" s="113">
        <v>1</v>
      </c>
      <c r="H9" s="113">
        <v>1</v>
      </c>
    </row>
    <row r="10" spans="1:8" ht="18.75" x14ac:dyDescent="0.3">
      <c r="A10" s="95" t="s">
        <v>159</v>
      </c>
      <c r="B10" s="97">
        <v>200</v>
      </c>
      <c r="C10" s="96">
        <v>9.5</v>
      </c>
      <c r="D10" s="100">
        <v>43720</v>
      </c>
      <c r="E10" s="99">
        <v>7</v>
      </c>
      <c r="F10" s="113">
        <v>1</v>
      </c>
      <c r="G10" s="113">
        <v>1</v>
      </c>
      <c r="H10" s="113">
        <v>1</v>
      </c>
    </row>
    <row r="11" spans="1:8" ht="18.75" x14ac:dyDescent="0.3">
      <c r="A11" s="95" t="s">
        <v>160</v>
      </c>
      <c r="B11" s="97">
        <v>1611</v>
      </c>
      <c r="C11" s="96">
        <v>8.5</v>
      </c>
      <c r="D11" s="100">
        <v>43721</v>
      </c>
      <c r="E11" s="99">
        <v>8</v>
      </c>
      <c r="F11" s="113">
        <v>1</v>
      </c>
      <c r="G11" s="113">
        <v>1</v>
      </c>
      <c r="H11" s="113">
        <v>1</v>
      </c>
    </row>
    <row r="12" spans="1:8" ht="18.75" x14ac:dyDescent="0.3">
      <c r="A12" s="95" t="s">
        <v>161</v>
      </c>
      <c r="B12" s="97">
        <v>1201</v>
      </c>
      <c r="C12" s="96">
        <v>9</v>
      </c>
      <c r="D12" s="105" t="s">
        <v>162</v>
      </c>
      <c r="E12" s="102" t="s">
        <v>163</v>
      </c>
      <c r="F12" s="113">
        <v>2</v>
      </c>
      <c r="G12" s="113">
        <v>2</v>
      </c>
      <c r="H12" s="113">
        <v>2</v>
      </c>
    </row>
    <row r="13" spans="1:8" ht="18.75" x14ac:dyDescent="0.3">
      <c r="A13" s="95" t="s">
        <v>164</v>
      </c>
      <c r="B13" s="97">
        <v>1000</v>
      </c>
      <c r="C13" s="96">
        <v>9</v>
      </c>
      <c r="D13" s="103">
        <v>43724</v>
      </c>
      <c r="E13" s="99">
        <v>11</v>
      </c>
      <c r="F13" s="113">
        <v>1</v>
      </c>
      <c r="G13" s="113">
        <v>1</v>
      </c>
      <c r="H13" s="16"/>
    </row>
    <row r="14" spans="1:8" ht="19.5" thickBot="1" x14ac:dyDescent="0.35">
      <c r="A14" s="106" t="s">
        <v>165</v>
      </c>
      <c r="B14" s="108"/>
      <c r="C14" s="107"/>
      <c r="D14" s="109">
        <v>43725</v>
      </c>
      <c r="E14" s="110"/>
    </row>
    <row r="15" spans="1:8" x14ac:dyDescent="0.25">
      <c r="E15" t="s">
        <v>128</v>
      </c>
      <c r="F15">
        <f>SUM(F4:F8)</f>
        <v>4</v>
      </c>
      <c r="G15">
        <f t="shared" ref="G15" si="0">SUM(G4:G8)</f>
        <v>5</v>
      </c>
      <c r="H15">
        <f>SUM(H4:H7)</f>
        <v>4</v>
      </c>
    </row>
    <row r="16" spans="1:8" x14ac:dyDescent="0.25">
      <c r="E16" t="s">
        <v>129</v>
      </c>
      <c r="F16">
        <f>SUM(F9:F13)</f>
        <v>6</v>
      </c>
      <c r="G16">
        <f t="shared" ref="G16" si="1">SUM(G9:G13)</f>
        <v>6</v>
      </c>
      <c r="H16">
        <v>6</v>
      </c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Gear Checklist</vt:lpstr>
      <vt:lpstr>First Aid Kit</vt:lpstr>
      <vt:lpstr>Food Checklist</vt:lpstr>
      <vt:lpstr>Trip Calendar</vt:lpstr>
      <vt:lpstr>'Gear Checklist'!Print_Titles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</dc:creator>
  <cp:lastModifiedBy>Cheryl Talbert</cp:lastModifiedBy>
  <cp:lastPrinted>2019-08-21T20:15:39Z</cp:lastPrinted>
  <dcterms:created xsi:type="dcterms:W3CDTF">2012-06-02T12:57:03Z</dcterms:created>
  <dcterms:modified xsi:type="dcterms:W3CDTF">2021-05-20T02:54:05Z</dcterms:modified>
</cp:coreProperties>
</file>