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Backpack Food Class\"/>
    </mc:Choice>
  </mc:AlternateContent>
  <xr:revisionPtr revIDLastSave="0" documentId="13_ncr:1_{D3E8D9B8-DAE3-43BE-BAD3-6573E476034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lank Table &amp; Checklist" sheetId="6" r:id="rId1"/>
    <sheet name="Example" sheetId="1" r:id="rId2"/>
  </sheets>
  <definedNames>
    <definedName name="_xlnm.Print_Area" localSheetId="1">Example!$A$1:$E$18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6" i="6"/>
  <c r="C5" i="6"/>
  <c r="C4" i="6"/>
  <c r="C3" i="6"/>
  <c r="C7" i="6"/>
  <c r="G19" i="6" l="1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15" i="1"/>
  <c r="G13" i="1"/>
  <c r="G12" i="1"/>
  <c r="G9" i="1"/>
  <c r="G8" i="1"/>
  <c r="G7" i="1"/>
  <c r="G5" i="1"/>
  <c r="G4" i="1"/>
  <c r="G3" i="1"/>
  <c r="D17" i="6"/>
  <c r="E16" i="6"/>
  <c r="E15" i="6"/>
  <c r="E13" i="6"/>
  <c r="E12" i="6"/>
  <c r="E11" i="6"/>
  <c r="E10" i="6"/>
  <c r="E9" i="6"/>
  <c r="E8" i="6"/>
  <c r="E7" i="6"/>
  <c r="E6" i="6"/>
  <c r="E5" i="6"/>
  <c r="E4" i="6"/>
  <c r="E3" i="6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5" i="1"/>
  <c r="E13" i="1"/>
  <c r="E12" i="1"/>
  <c r="E9" i="1"/>
  <c r="E8" i="1"/>
  <c r="E7" i="1"/>
  <c r="E5" i="1"/>
  <c r="E4" i="1"/>
  <c r="E3" i="1"/>
  <c r="G20" i="6" l="1"/>
  <c r="E14" i="6"/>
  <c r="B17" i="6"/>
  <c r="C17" i="6" l="1"/>
  <c r="D18" i="6" s="1"/>
  <c r="E17" i="6"/>
  <c r="B16" i="1" l="1"/>
  <c r="E16" i="1" l="1"/>
  <c r="G16" i="1"/>
  <c r="C27" i="1" l="1"/>
  <c r="C48" i="1"/>
  <c r="B10" i="1" l="1"/>
  <c r="C15" i="1"/>
  <c r="B14" i="1"/>
  <c r="C78" i="1"/>
  <c r="B6" i="1"/>
  <c r="C7" i="1"/>
  <c r="C46" i="1"/>
  <c r="H89" i="1"/>
  <c r="C14" i="1" l="1"/>
  <c r="G14" i="1"/>
  <c r="E14" i="1"/>
  <c r="E6" i="1"/>
  <c r="G6" i="1"/>
  <c r="E10" i="1"/>
  <c r="G10" i="1"/>
  <c r="C38" i="1"/>
  <c r="C49" i="1"/>
  <c r="C13" i="1"/>
  <c r="C51" i="1"/>
  <c r="B11" i="1" l="1"/>
  <c r="G11" i="1" l="1"/>
  <c r="E11" i="1"/>
  <c r="B17" i="1"/>
  <c r="B102" i="1"/>
  <c r="C102" i="1" s="1"/>
  <c r="B92" i="1"/>
  <c r="B94" i="1"/>
  <c r="C94" i="1" s="1"/>
  <c r="D94" i="1"/>
  <c r="B101" i="1"/>
  <c r="C101" i="1" s="1"/>
  <c r="D101" i="1"/>
  <c r="B93" i="1"/>
  <c r="C93" i="1" s="1"/>
  <c r="D93" i="1"/>
  <c r="B98" i="1"/>
  <c r="C98" i="1" s="1"/>
  <c r="B97" i="1"/>
  <c r="D100" i="1"/>
  <c r="E100" i="1" s="1"/>
  <c r="C100" i="1"/>
  <c r="D97" i="1"/>
  <c r="B90" i="1"/>
  <c r="C90" i="1" s="1"/>
  <c r="B91" i="1"/>
  <c r="C91" i="1" s="1"/>
  <c r="D92" i="1"/>
  <c r="D90" i="1"/>
  <c r="E93" i="1" l="1"/>
  <c r="D99" i="1"/>
  <c r="E94" i="1"/>
  <c r="E101" i="1"/>
  <c r="B99" i="1"/>
  <c r="B103" i="1" s="1"/>
  <c r="D91" i="1"/>
  <c r="B95" i="1"/>
  <c r="C92" i="1"/>
  <c r="C95" i="1" s="1"/>
  <c r="E97" i="1"/>
  <c r="D102" i="1"/>
  <c r="E92" i="1"/>
  <c r="C97" i="1"/>
  <c r="D98" i="1"/>
  <c r="E90" i="1"/>
  <c r="C77" i="1"/>
  <c r="C11" i="1"/>
  <c r="D103" i="1" l="1"/>
  <c r="E103" i="1" s="1"/>
  <c r="E98" i="1"/>
  <c r="E99" i="1"/>
  <c r="C99" i="1"/>
  <c r="C103" i="1" s="1"/>
  <c r="E91" i="1"/>
  <c r="D95" i="1"/>
  <c r="E95" i="1" s="1"/>
  <c r="E102" i="1"/>
  <c r="C53" i="1"/>
  <c r="C55" i="1"/>
  <c r="C54" i="1"/>
  <c r="C16" i="1"/>
  <c r="C5" i="1"/>
  <c r="C45" i="1"/>
  <c r="C47" i="1"/>
  <c r="C34" i="1"/>
  <c r="C64" i="1"/>
  <c r="C57" i="1"/>
  <c r="C50" i="1" l="1"/>
  <c r="C88" i="1"/>
  <c r="D88" i="1" l="1"/>
  <c r="E88" i="1" s="1"/>
  <c r="C69" i="1"/>
  <c r="B83" i="1" l="1"/>
  <c r="D87" i="1"/>
  <c r="C87" i="1"/>
  <c r="D86" i="1"/>
  <c r="E86" i="1" s="1"/>
  <c r="C86" i="1"/>
  <c r="B82" i="1"/>
  <c r="C82" i="1" s="1"/>
  <c r="C83" i="1" l="1"/>
  <c r="B81" i="1"/>
  <c r="D83" i="1"/>
  <c r="E83" i="1" s="1"/>
  <c r="D82" i="1"/>
  <c r="E82" i="1" s="1"/>
  <c r="D81" i="1"/>
  <c r="C37" i="1"/>
  <c r="C24" i="1"/>
  <c r="C25" i="1"/>
  <c r="C21" i="1"/>
  <c r="C60" i="1" l="1"/>
  <c r="E81" i="1"/>
  <c r="C81" i="1"/>
  <c r="B84" i="1"/>
  <c r="D84" i="1"/>
  <c r="I82" i="1" s="1"/>
  <c r="I83" i="1" s="1"/>
  <c r="C52" i="1"/>
  <c r="C56" i="1"/>
  <c r="C30" i="1"/>
  <c r="C74" i="1"/>
  <c r="C58" i="1"/>
  <c r="C75" i="1"/>
  <c r="C35" i="1"/>
  <c r="C65" i="1"/>
  <c r="C67" i="1"/>
  <c r="C39" i="1"/>
  <c r="C40" i="1"/>
  <c r="C66" i="1"/>
  <c r="C63" i="1"/>
  <c r="C32" i="1"/>
  <c r="C62" i="1"/>
  <c r="C42" i="1"/>
  <c r="C70" i="1"/>
  <c r="C76" i="1"/>
  <c r="C68" i="1"/>
  <c r="C28" i="1"/>
  <c r="C23" i="1"/>
  <c r="C36" i="1"/>
  <c r="C22" i="1"/>
  <c r="C29" i="1"/>
  <c r="C72" i="1"/>
  <c r="C44" i="1"/>
  <c r="C31" i="1"/>
  <c r="C26" i="1"/>
  <c r="C8" i="1"/>
  <c r="C73" i="1"/>
  <c r="C43" i="1"/>
  <c r="C41" i="1"/>
  <c r="C12" i="1"/>
  <c r="C9" i="1"/>
  <c r="C59" i="1"/>
  <c r="C33" i="1"/>
  <c r="C17" i="1"/>
  <c r="C4" i="1"/>
  <c r="C3" i="1"/>
  <c r="C84" i="1" l="1"/>
  <c r="D17" i="1"/>
  <c r="E17" i="1" s="1"/>
  <c r="E84" i="1"/>
  <c r="C71" i="1"/>
  <c r="C10" i="1"/>
  <c r="D18" i="1" l="1"/>
  <c r="C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</author>
  </authors>
  <commentList>
    <comment ref="H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Cheryl:</t>
        </r>
        <r>
          <rPr>
            <sz val="9"/>
            <color indexed="81"/>
            <rFont val="Tahoma"/>
            <family val="2"/>
          </rPr>
          <t xml:space="preserve">
Based on 4 meals/day (B, L, D + snacks).  Add up the total number of meals across your itinerary and divide by the calendar days you'll be out to get the 'meal days' number.</t>
        </r>
      </text>
    </comment>
  </commentList>
</comments>
</file>

<file path=xl/sharedStrings.xml><?xml version="1.0" encoding="utf-8"?>
<sst xmlns="http://schemas.openxmlformats.org/spreadsheetml/2006/main" count="124" uniqueCount="109">
  <si>
    <t>Food</t>
  </si>
  <si>
    <t>Serving (gms)</t>
  </si>
  <si>
    <t>Calories</t>
  </si>
  <si>
    <t>Cals/Gm</t>
  </si>
  <si>
    <t>Full-Day total</t>
  </si>
  <si>
    <t>Serving (lbs)</t>
  </si>
  <si>
    <t>http://caloriecount.about.com</t>
  </si>
  <si>
    <t>Flavored olive oil (2T)</t>
  </si>
  <si>
    <t>Quinoa (1/2C)</t>
  </si>
  <si>
    <t>Nutella (1T)</t>
  </si>
  <si>
    <t>Examples of 0ther items to substitute into daily menu above</t>
  </si>
  <si>
    <t>Old Wisconsin sausage (6 pcs)</t>
  </si>
  <si>
    <t>Choc covered Almonds (9)</t>
  </si>
  <si>
    <t>salami (1 slice)</t>
  </si>
  <si>
    <t>avocado dip (2T)</t>
  </si>
  <si>
    <t>Port wine cheese log (2T)</t>
  </si>
  <si>
    <t>Ramen (1 block)</t>
  </si>
  <si>
    <t>Lentils (1C)</t>
  </si>
  <si>
    <t>Raisins (mini-box)</t>
  </si>
  <si>
    <t>Dates (pitted, 1/4C)</t>
  </si>
  <si>
    <t>Apple chips (1 oz)</t>
  </si>
  <si>
    <t>Mtn House Scrambled eggs w/ham &amp; peppers (2 serving pack)</t>
  </si>
  <si>
    <t>Chocolate instant breakfast (1 packet)</t>
  </si>
  <si>
    <t>Teriyaki beef jerky (1 oz)</t>
  </si>
  <si>
    <t>Chili w/beans (1C)</t>
  </si>
  <si>
    <t>Peanut M&amp;Ms (30 pcs)</t>
  </si>
  <si>
    <t>Walnuts (1/4C)</t>
  </si>
  <si>
    <t>Almond butter (2T)</t>
  </si>
  <si>
    <t>Dark chocolate walnuts (8)</t>
  </si>
  <si>
    <t>Squeeze margarine (1T)</t>
  </si>
  <si>
    <t>Vegie chips (1 oz)</t>
  </si>
  <si>
    <t>Parmesan cheese (1/4C)</t>
  </si>
  <si>
    <t>Naan bread (1 slice)</t>
  </si>
  <si>
    <t>Dehydrated black beans (1/4C dry)</t>
  </si>
  <si>
    <t>Dehydrated pinto beans (1/4C dry)</t>
  </si>
  <si>
    <t>Dried mixed vegies (1/3C)</t>
  </si>
  <si>
    <t>Tang OJ powder (2T)</t>
  </si>
  <si>
    <t>Cooked chicken breast (1/2C, dried)</t>
  </si>
  <si>
    <t>Cheddar goldfish</t>
  </si>
  <si>
    <t>Fritos</t>
  </si>
  <si>
    <t>Cheez-It crackers</t>
  </si>
  <si>
    <t>Banana chips (2 oz)</t>
  </si>
  <si>
    <t>Via packet with 1T Cocoa mix powder</t>
  </si>
  <si>
    <t>Oroweat english muffin 2 halves</t>
  </si>
  <si>
    <t>Almonds (1 oz)</t>
  </si>
  <si>
    <t>Brazil nuts (1 oz)</t>
  </si>
  <si>
    <t>Cashews (1 oz)</t>
  </si>
  <si>
    <t>Sesame sticks (20 pcs)</t>
  </si>
  <si>
    <t>Nut-sesame mix (1.5 servings almonds, walnuts, brazil nuts, cashews, sesame sticks)</t>
  </si>
  <si>
    <t>Chunky peanut butter (2T)</t>
  </si>
  <si>
    <t>Half and half (8oz)</t>
  </si>
  <si>
    <t>Roasted red peppers and garlic in olive oil - 1C</t>
  </si>
  <si>
    <t>Rotini pasta (1C uncooked)</t>
  </si>
  <si>
    <t>Ritz Crackerfuls</t>
  </si>
  <si>
    <t>Favorite risotto w/sausage &amp; greens (2C serving), dried to 10% MC</t>
  </si>
  <si>
    <t>Thai red chicken curry (2C serving), dried to 10% MC</t>
  </si>
  <si>
    <t>Combined meal (3C serving), dried to 10% MC</t>
  </si>
  <si>
    <t>Macadamia nuts (1 oz)</t>
  </si>
  <si>
    <t>Pecans (1 oz)</t>
  </si>
  <si>
    <t>Coconut</t>
  </si>
  <si>
    <t>Sunflower Seeds (1/6C)</t>
  </si>
  <si>
    <t>Dried blueberries (1/8C)</t>
  </si>
  <si>
    <t>Instant maple-brown sugar oatmeal-packet dry</t>
  </si>
  <si>
    <t>Extra sharp cheddar , Pepper Jack cheese</t>
  </si>
  <si>
    <t>Gerber yogurt melts (1/4C)</t>
  </si>
  <si>
    <t>Fruit leather (1/4C)</t>
  </si>
  <si>
    <t>Hummus (4T)</t>
  </si>
  <si>
    <t>Instant whole-grain  rice (1/4C dry)</t>
  </si>
  <si>
    <t>Instant pudding - cookies &amp; crème</t>
  </si>
  <si>
    <t>Instant mashed potatoes (1/3C dry)</t>
  </si>
  <si>
    <t>Coffee creamer (4tsp)</t>
  </si>
  <si>
    <t>2T mascarpone</t>
  </si>
  <si>
    <t>1C arborio rice</t>
  </si>
  <si>
    <t>2 slices bacon</t>
  </si>
  <si>
    <t>Combined meal (2C serving) dried to 10% mc</t>
  </si>
  <si>
    <t>chicken thigh</t>
  </si>
  <si>
    <t>unsweetened cocoa powder</t>
  </si>
  <si>
    <t>1C roasted almonds</t>
  </si>
  <si>
    <t>1T olive oil</t>
  </si>
  <si>
    <t>1C canned pumpkin</t>
  </si>
  <si>
    <t>1/2C raisins</t>
  </si>
  <si>
    <t>1/2C raw shrimp</t>
  </si>
  <si>
    <t>1/4C dry instant rice</t>
  </si>
  <si>
    <t>Ground beef (1/4 C dried)</t>
  </si>
  <si>
    <t>Macadamia nuts (4 oz)</t>
  </si>
  <si>
    <t>Full-fat tortilla - Guerreros (1)</t>
  </si>
  <si>
    <t>Calorie Density (Cals/Gm)</t>
  </si>
  <si>
    <t>Instant cream of chicken soup mix</t>
  </si>
  <si>
    <t>Wheat thins multigrain - 15 crackers</t>
  </si>
  <si>
    <t>Whole Powdered milk (1/4C dry)</t>
  </si>
  <si>
    <t xml:space="preserve">Full-fat Fruit-Nut Granola (3/4C)  </t>
  </si>
  <si>
    <t>Instant cheesecake 1/2 packet w/1T whole milk powder</t>
  </si>
  <si>
    <t>Nut-sesame mix (almonds, walnuts, brazil nuts, cashews, sesame sticks) - 1/8 lb</t>
  </si>
  <si>
    <t>Oatmeal with seeds, coconut, dried blueberries</t>
  </si>
  <si>
    <t>Dehydrated meal (1 serving, avg)</t>
  </si>
  <si>
    <t>Gouda cheese (aged Rembrandt) - 2 oz</t>
  </si>
  <si>
    <t>Cheddar cheese (aged) - 2 oz</t>
  </si>
  <si>
    <t>BACKPACK CALORIE &amp; WEIGHT PLANNING TABLE (fill in the green cells only - the others calculate)</t>
  </si>
  <si>
    <t>SIMPLIFIED BACKPACK CALORIE &amp; WEIGHT PLANNING TABLE (fill in the green cells only - the others calculate)</t>
  </si>
  <si>
    <t>Servings to Bring - current trip</t>
  </si>
  <si>
    <t>Backpack Serving (gms)</t>
  </si>
  <si>
    <t>Check</t>
  </si>
  <si>
    <t>Total Gms to Bring - current trip</t>
  </si>
  <si>
    <t>Avg calories per day</t>
  </si>
  <si>
    <t>Avg food weight per day</t>
  </si>
  <si>
    <t># Meal-Days on current trip</t>
  </si>
  <si>
    <t>Cals per pound:</t>
  </si>
  <si>
    <t>.</t>
  </si>
  <si>
    <t>Food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</si>
</sst>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u/>
      <sz val="20"/>
      <color indexed="12"/>
      <name val="Calibri"/>
      <family val="2"/>
    </font>
    <font>
      <sz val="18"/>
      <color indexed="8"/>
      <name val="Calibri"/>
      <family val="2"/>
    </font>
    <font>
      <sz val="8"/>
      <name val="Calibri"/>
      <family val="2"/>
    </font>
    <font>
      <u/>
      <sz val="16"/>
      <color indexed="12"/>
      <name val="Calibri"/>
      <family val="2"/>
    </font>
    <font>
      <sz val="16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b/>
      <sz val="16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0" fontId="3" fillId="2" borderId="5" xfId="0" applyFont="1" applyFill="1" applyBorder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/>
    <xf numFmtId="0" fontId="4" fillId="0" borderId="0" xfId="1" applyFont="1" applyAlignment="1" applyProtection="1"/>
    <xf numFmtId="0" fontId="5" fillId="0" borderId="0" xfId="0" applyFont="1"/>
    <xf numFmtId="0" fontId="3" fillId="2" borderId="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7" fillId="0" borderId="0" xfId="1" applyFont="1" applyAlignment="1" applyProtection="1"/>
    <xf numFmtId="0" fontId="8" fillId="0" borderId="0" xfId="0" applyFont="1" applyBorder="1"/>
    <xf numFmtId="0" fontId="8" fillId="0" borderId="0" xfId="0" applyFont="1"/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 applyProtection="1">
      <alignment horizontal="center"/>
      <protection locked="0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left" wrapText="1"/>
    </xf>
    <xf numFmtId="164" fontId="3" fillId="0" borderId="16" xfId="0" applyNumberFormat="1" applyFont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" fontId="3" fillId="0" borderId="3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 applyProtection="1">
      <alignment horizontal="center"/>
      <protection locked="0"/>
    </xf>
    <xf numFmtId="0" fontId="1" fillId="0" borderId="33" xfId="0" applyFont="1" applyBorder="1" applyAlignment="1">
      <alignment horizontal="center" wrapText="1"/>
    </xf>
    <xf numFmtId="1" fontId="1" fillId="0" borderId="23" xfId="0" applyNumberFormat="1" applyFont="1" applyBorder="1" applyAlignment="1" applyProtection="1">
      <alignment horizontal="center" wrapText="1"/>
      <protection locked="0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Fill="1"/>
    <xf numFmtId="1" fontId="3" fillId="0" borderId="17" xfId="0" applyNumberFormat="1" applyFont="1" applyFill="1" applyBorder="1" applyAlignment="1">
      <alignment horizontal="center"/>
    </xf>
    <xf numFmtId="0" fontId="3" fillId="2" borderId="17" xfId="0" applyFont="1" applyFill="1" applyBorder="1"/>
    <xf numFmtId="0" fontId="1" fillId="0" borderId="29" xfId="0" applyFont="1" applyBorder="1"/>
    <xf numFmtId="0" fontId="1" fillId="0" borderId="29" xfId="0" applyFont="1" applyBorder="1" applyAlignment="1">
      <alignment horizontal="center" wrapText="1"/>
    </xf>
    <xf numFmtId="0" fontId="1" fillId="0" borderId="32" xfId="0" applyFont="1" applyFill="1" applyBorder="1" applyProtection="1">
      <protection locked="0"/>
    </xf>
    <xf numFmtId="0" fontId="3" fillId="2" borderId="21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1" fontId="1" fillId="0" borderId="28" xfId="0" applyNumberFormat="1" applyFont="1" applyBorder="1" applyAlignment="1" applyProtection="1">
      <alignment horizontal="center" wrapText="1"/>
      <protection locked="0"/>
    </xf>
    <xf numFmtId="1" fontId="3" fillId="2" borderId="4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10" fillId="0" borderId="0" xfId="0" applyFont="1"/>
    <xf numFmtId="164" fontId="3" fillId="0" borderId="31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3" fillId="4" borderId="10" xfId="0" applyFont="1" applyFill="1" applyBorder="1"/>
    <xf numFmtId="1" fontId="3" fillId="4" borderId="6" xfId="0" applyNumberFormat="1" applyFont="1" applyFill="1" applyBorder="1" applyAlignment="1">
      <alignment horizontal="center"/>
    </xf>
    <xf numFmtId="0" fontId="3" fillId="4" borderId="22" xfId="0" applyFont="1" applyFill="1" applyBorder="1"/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Alignment="1" applyProtection="1">
      <alignment horizontal="center"/>
      <protection locked="0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" fontId="3" fillId="2" borderId="21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/>
    </xf>
    <xf numFmtId="1" fontId="1" fillId="0" borderId="32" xfId="0" applyNumberFormat="1" applyFont="1" applyBorder="1" applyAlignment="1" applyProtection="1">
      <alignment horizontal="center" wrapText="1"/>
      <protection locked="0"/>
    </xf>
    <xf numFmtId="164" fontId="1" fillId="0" borderId="23" xfId="0" applyNumberFormat="1" applyFont="1" applyBorder="1" applyAlignment="1" applyProtection="1">
      <alignment horizontal="center"/>
      <protection locked="0"/>
    </xf>
    <xf numFmtId="1" fontId="3" fillId="4" borderId="21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/>
    </xf>
    <xf numFmtId="1" fontId="3" fillId="4" borderId="28" xfId="0" applyNumberFormat="1" applyFont="1" applyFill="1" applyBorder="1" applyAlignment="1">
      <alignment horizontal="center"/>
    </xf>
    <xf numFmtId="164" fontId="3" fillId="4" borderId="20" xfId="0" applyNumberFormat="1" applyFont="1" applyFill="1" applyBorder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164" fontId="3" fillId="4" borderId="18" xfId="0" applyNumberFormat="1" applyFont="1" applyFill="1" applyBorder="1" applyAlignment="1" applyProtection="1">
      <alignment horizontal="center"/>
      <protection locked="0"/>
    </xf>
    <xf numFmtId="164" fontId="3" fillId="4" borderId="11" xfId="0" applyNumberFormat="1" applyFont="1" applyFill="1" applyBorder="1" applyAlignment="1" applyProtection="1">
      <alignment horizontal="center"/>
      <protection locked="0"/>
    </xf>
    <xf numFmtId="164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29" xfId="0" applyFont="1" applyFill="1" applyBorder="1"/>
    <xf numFmtId="0" fontId="1" fillId="0" borderId="35" xfId="0" applyFont="1" applyBorder="1" applyAlignment="1">
      <alignment horizontal="center" wrapText="1"/>
    </xf>
    <xf numFmtId="0" fontId="11" fillId="0" borderId="27" xfId="0" applyFont="1" applyBorder="1" applyAlignment="1">
      <alignment horizontal="left" wrapText="1"/>
    </xf>
    <xf numFmtId="0" fontId="8" fillId="0" borderId="26" xfId="0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caloriecount.abou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loriecount.abou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A3" sqref="A3"/>
    </sheetView>
  </sheetViews>
  <sheetFormatPr defaultRowHeight="15" x14ac:dyDescent="0.25"/>
  <cols>
    <col min="1" max="1" width="57.85546875" customWidth="1"/>
    <col min="2" max="4" width="11.42578125" customWidth="1"/>
    <col min="5" max="5" width="17.7109375" customWidth="1"/>
    <col min="6" max="7" width="15" customWidth="1"/>
    <col min="8" max="8" width="11" customWidth="1"/>
    <col min="9" max="9" width="15.28515625" customWidth="1"/>
    <col min="10" max="10" width="13.140625" customWidth="1"/>
    <col min="11" max="11" width="11.28515625" customWidth="1"/>
  </cols>
  <sheetData>
    <row r="1" spans="1:16" ht="30.75" customHeight="1" thickBot="1" x14ac:dyDescent="0.4">
      <c r="A1" s="87" t="s">
        <v>98</v>
      </c>
      <c r="B1" s="87"/>
      <c r="C1" s="87"/>
      <c r="D1" s="87"/>
      <c r="E1" s="87"/>
      <c r="F1" s="87"/>
      <c r="G1" s="87"/>
      <c r="H1" s="87"/>
      <c r="L1" s="12"/>
    </row>
    <row r="2" spans="1:16" s="5" customFormat="1" ht="66" customHeight="1" thickBot="1" x14ac:dyDescent="0.35">
      <c r="A2" s="4" t="s">
        <v>108</v>
      </c>
      <c r="B2" s="64" t="s">
        <v>100</v>
      </c>
      <c r="C2" s="65" t="s">
        <v>5</v>
      </c>
      <c r="D2" s="63" t="s">
        <v>2</v>
      </c>
      <c r="E2" s="63" t="s">
        <v>86</v>
      </c>
      <c r="F2" s="63" t="s">
        <v>99</v>
      </c>
      <c r="G2" s="63" t="s">
        <v>102</v>
      </c>
      <c r="H2" s="63" t="s">
        <v>101</v>
      </c>
      <c r="P2" s="52"/>
    </row>
    <row r="3" spans="1:16" s="5" customFormat="1" ht="21" customHeight="1" x14ac:dyDescent="0.3">
      <c r="A3" s="44"/>
      <c r="B3" s="49"/>
      <c r="C3" s="62">
        <f t="shared" ref="C3:C16" si="0">B3/453.6</f>
        <v>0</v>
      </c>
      <c r="D3" s="73"/>
      <c r="E3" s="59" t="e">
        <f t="shared" ref="E3:E17" si="1">D3/B3</f>
        <v>#DIV/0!</v>
      </c>
      <c r="F3" s="60"/>
      <c r="G3" s="59">
        <f t="shared" ref="G3:G16" si="2">B3*F3</f>
        <v>0</v>
      </c>
      <c r="H3" s="82"/>
      <c r="L3" s="11"/>
    </row>
    <row r="4" spans="1:16" s="5" customFormat="1" ht="21" customHeight="1" x14ac:dyDescent="0.3">
      <c r="A4" s="45"/>
      <c r="B4" s="50"/>
      <c r="C4" s="62">
        <f t="shared" si="0"/>
        <v>0</v>
      </c>
      <c r="D4" s="68"/>
      <c r="E4" s="21" t="e">
        <f t="shared" si="1"/>
        <v>#DIV/0!</v>
      </c>
      <c r="F4" s="61"/>
      <c r="G4" s="21">
        <f t="shared" si="2"/>
        <v>0</v>
      </c>
      <c r="H4" s="83"/>
      <c r="L4" s="11"/>
    </row>
    <row r="5" spans="1:16" s="5" customFormat="1" ht="21" customHeight="1" x14ac:dyDescent="0.3">
      <c r="A5" s="45"/>
      <c r="B5" s="50"/>
      <c r="C5" s="62">
        <f t="shared" si="0"/>
        <v>0</v>
      </c>
      <c r="D5" s="68"/>
      <c r="E5" s="21" t="e">
        <f t="shared" si="1"/>
        <v>#DIV/0!</v>
      </c>
      <c r="F5" s="61"/>
      <c r="G5" s="21">
        <f t="shared" si="2"/>
        <v>0</v>
      </c>
      <c r="H5" s="83"/>
      <c r="L5" s="11"/>
    </row>
    <row r="6" spans="1:16" s="5" customFormat="1" ht="23.25" customHeight="1" x14ac:dyDescent="0.3">
      <c r="A6" s="46"/>
      <c r="B6" s="50"/>
      <c r="C6" s="62">
        <f t="shared" si="0"/>
        <v>0</v>
      </c>
      <c r="D6" s="68"/>
      <c r="E6" s="21" t="e">
        <f t="shared" si="1"/>
        <v>#DIV/0!</v>
      </c>
      <c r="F6" s="61"/>
      <c r="G6" s="21">
        <f t="shared" si="2"/>
        <v>0</v>
      </c>
      <c r="H6" s="83"/>
      <c r="L6" s="11"/>
    </row>
    <row r="7" spans="1:16" s="5" customFormat="1" ht="21" customHeight="1" x14ac:dyDescent="0.3">
      <c r="A7" s="55"/>
      <c r="B7" s="56"/>
      <c r="C7" s="62">
        <f t="shared" ref="C7:C17" si="3">B7/453.6</f>
        <v>0</v>
      </c>
      <c r="D7" s="68"/>
      <c r="E7" s="21" t="e">
        <f t="shared" si="1"/>
        <v>#DIV/0!</v>
      </c>
      <c r="F7" s="61"/>
      <c r="G7" s="21">
        <f t="shared" si="2"/>
        <v>0</v>
      </c>
      <c r="H7" s="83"/>
      <c r="L7" s="11"/>
    </row>
    <row r="8" spans="1:16" s="5" customFormat="1" ht="22.5" customHeight="1" x14ac:dyDescent="0.3">
      <c r="A8" s="10"/>
      <c r="B8" s="25"/>
      <c r="C8" s="62">
        <f t="shared" si="0"/>
        <v>0</v>
      </c>
      <c r="D8" s="68"/>
      <c r="E8" s="21" t="e">
        <f t="shared" si="1"/>
        <v>#DIV/0!</v>
      </c>
      <c r="F8" s="61"/>
      <c r="G8" s="21">
        <f t="shared" si="2"/>
        <v>0</v>
      </c>
      <c r="H8" s="83"/>
      <c r="L8" s="11"/>
    </row>
    <row r="9" spans="1:16" s="5" customFormat="1" ht="25.5" customHeight="1" x14ac:dyDescent="0.3">
      <c r="A9" s="45"/>
      <c r="B9" s="50"/>
      <c r="C9" s="62">
        <f t="shared" si="0"/>
        <v>0</v>
      </c>
      <c r="D9" s="68"/>
      <c r="E9" s="21" t="e">
        <f t="shared" si="1"/>
        <v>#DIV/0!</v>
      </c>
      <c r="F9" s="61"/>
      <c r="G9" s="21">
        <f t="shared" si="2"/>
        <v>0</v>
      </c>
      <c r="H9" s="83"/>
      <c r="L9" s="11"/>
    </row>
    <row r="10" spans="1:16" s="5" customFormat="1" ht="24.75" customHeight="1" x14ac:dyDescent="0.3">
      <c r="A10" s="46"/>
      <c r="B10" s="50"/>
      <c r="C10" s="62">
        <f t="shared" si="0"/>
        <v>0</v>
      </c>
      <c r="D10" s="68"/>
      <c r="E10" s="21" t="e">
        <f t="shared" si="1"/>
        <v>#DIV/0!</v>
      </c>
      <c r="F10" s="61"/>
      <c r="G10" s="21">
        <f t="shared" si="2"/>
        <v>0</v>
      </c>
      <c r="H10" s="83"/>
      <c r="L10" s="11"/>
    </row>
    <row r="11" spans="1:16" s="5" customFormat="1" ht="21" customHeight="1" x14ac:dyDescent="0.3">
      <c r="A11" s="45"/>
      <c r="B11" s="50"/>
      <c r="C11" s="62">
        <f t="shared" si="0"/>
        <v>0</v>
      </c>
      <c r="D11" s="68"/>
      <c r="E11" s="21" t="e">
        <f t="shared" si="1"/>
        <v>#DIV/0!</v>
      </c>
      <c r="F11" s="61"/>
      <c r="G11" s="21">
        <f t="shared" si="2"/>
        <v>0</v>
      </c>
      <c r="H11" s="83"/>
      <c r="L11" s="11"/>
    </row>
    <row r="12" spans="1:16" s="5" customFormat="1" ht="21" customHeight="1" x14ac:dyDescent="0.3">
      <c r="A12" s="45"/>
      <c r="B12" s="50"/>
      <c r="C12" s="62">
        <f t="shared" si="0"/>
        <v>0</v>
      </c>
      <c r="D12" s="68"/>
      <c r="E12" s="21" t="e">
        <f t="shared" si="1"/>
        <v>#DIV/0!</v>
      </c>
      <c r="F12" s="61"/>
      <c r="G12" s="21">
        <f t="shared" si="2"/>
        <v>0</v>
      </c>
      <c r="H12" s="83"/>
      <c r="L12" s="11"/>
    </row>
    <row r="13" spans="1:16" s="5" customFormat="1" ht="21" customHeight="1" x14ac:dyDescent="0.3">
      <c r="A13" s="10"/>
      <c r="B13" s="25"/>
      <c r="C13" s="62">
        <f t="shared" si="0"/>
        <v>0</v>
      </c>
      <c r="D13" s="68"/>
      <c r="E13" s="21" t="e">
        <f t="shared" si="1"/>
        <v>#DIV/0!</v>
      </c>
      <c r="F13" s="61"/>
      <c r="G13" s="21">
        <f t="shared" si="2"/>
        <v>0</v>
      </c>
      <c r="H13" s="83"/>
      <c r="L13" s="11"/>
    </row>
    <row r="14" spans="1:16" s="5" customFormat="1" ht="21" customHeight="1" x14ac:dyDescent="0.3">
      <c r="A14" s="45"/>
      <c r="B14" s="50"/>
      <c r="C14" s="62">
        <f t="shared" si="0"/>
        <v>0</v>
      </c>
      <c r="D14" s="68"/>
      <c r="E14" s="21" t="e">
        <f t="shared" si="1"/>
        <v>#DIV/0!</v>
      </c>
      <c r="F14" s="61"/>
      <c r="G14" s="21">
        <f t="shared" si="2"/>
        <v>0</v>
      </c>
      <c r="H14" s="83"/>
      <c r="L14" s="11"/>
    </row>
    <row r="15" spans="1:16" s="5" customFormat="1" ht="21.75" customHeight="1" x14ac:dyDescent="0.3">
      <c r="A15" s="10"/>
      <c r="B15" s="25"/>
      <c r="C15" s="62">
        <f t="shared" si="0"/>
        <v>0</v>
      </c>
      <c r="D15" s="68"/>
      <c r="E15" s="21" t="e">
        <f t="shared" si="1"/>
        <v>#DIV/0!</v>
      </c>
      <c r="F15" s="61"/>
      <c r="G15" s="21">
        <f t="shared" si="2"/>
        <v>0</v>
      </c>
      <c r="H15" s="83"/>
      <c r="L15" s="11"/>
    </row>
    <row r="16" spans="1:16" s="2" customFormat="1" ht="19.5" thickBot="1" x14ac:dyDescent="0.35">
      <c r="A16" s="47"/>
      <c r="B16" s="51"/>
      <c r="C16" s="62">
        <f t="shared" si="0"/>
        <v>0</v>
      </c>
      <c r="D16" s="74"/>
      <c r="E16" s="9" t="e">
        <f t="shared" si="1"/>
        <v>#DIV/0!</v>
      </c>
      <c r="F16" s="79"/>
      <c r="G16" s="9">
        <f t="shared" si="2"/>
        <v>0</v>
      </c>
      <c r="H16" s="84"/>
      <c r="L16" s="13"/>
    </row>
    <row r="17" spans="1:12" s="20" customFormat="1" ht="21.75" thickBot="1" x14ac:dyDescent="0.4">
      <c r="A17" s="43" t="s">
        <v>4</v>
      </c>
      <c r="B17" s="48">
        <f>SUM(B3:B16)</f>
        <v>0</v>
      </c>
      <c r="C17" s="72">
        <f t="shared" si="3"/>
        <v>0</v>
      </c>
      <c r="D17" s="36">
        <f>SUM(D3:D16)</f>
        <v>0</v>
      </c>
      <c r="E17" s="72" t="e">
        <f t="shared" si="1"/>
        <v>#DIV/0!</v>
      </c>
      <c r="F17" s="72"/>
      <c r="G17" s="72"/>
      <c r="H17" s="72"/>
      <c r="L17" s="19"/>
    </row>
    <row r="18" spans="1:12" s="5" customFormat="1" ht="27" customHeight="1" thickBot="1" x14ac:dyDescent="0.4">
      <c r="A18" s="18" t="s">
        <v>6</v>
      </c>
      <c r="B18" s="23"/>
      <c r="C18" s="24"/>
      <c r="D18" s="37" t="e">
        <f>D17/C17</f>
        <v>#DIV/0!</v>
      </c>
      <c r="E18" s="24" t="s">
        <v>107</v>
      </c>
      <c r="F18" s="11"/>
      <c r="G18" s="5" t="s">
        <v>105</v>
      </c>
      <c r="J18" s="85"/>
    </row>
    <row r="19" spans="1:12" ht="18.75" x14ac:dyDescent="0.3">
      <c r="G19" s="5" t="e">
        <f>SUMPRODUCT(F3:F16,D3:D16)/J18</f>
        <v>#DIV/0!</v>
      </c>
      <c r="H19" s="5" t="s">
        <v>103</v>
      </c>
    </row>
    <row r="20" spans="1:12" ht="18.75" x14ac:dyDescent="0.3">
      <c r="G20" s="5" t="e">
        <f>SUM(G3:G16)/J18</f>
        <v>#DIV/0!</v>
      </c>
      <c r="H20" s="5" t="s">
        <v>104</v>
      </c>
    </row>
    <row r="21" spans="1:12" ht="18.75" x14ac:dyDescent="0.3">
      <c r="I21" s="5"/>
    </row>
  </sheetData>
  <mergeCells count="1">
    <mergeCell ref="A1:H1"/>
  </mergeCells>
  <hyperlinks>
    <hyperlink ref="A18" r:id="rId1" xr:uid="{00000000-0004-0000-0000-000000000000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zoomScale="70" zoomScaleNormal="70" workbookViewId="0">
      <selection activeCell="N7" sqref="N7"/>
    </sheetView>
  </sheetViews>
  <sheetFormatPr defaultRowHeight="15" x14ac:dyDescent="0.25"/>
  <cols>
    <col min="1" max="1" width="69.140625" customWidth="1"/>
    <col min="2" max="2" width="15.7109375" style="1" customWidth="1"/>
    <col min="3" max="4" width="10.5703125" style="1" customWidth="1"/>
    <col min="5" max="7" width="16" customWidth="1"/>
    <col min="14" max="14" width="15.28515625" customWidth="1"/>
  </cols>
  <sheetData>
    <row r="1" spans="1:16" ht="35.25" customHeight="1" thickBot="1" x14ac:dyDescent="0.45">
      <c r="A1" s="3" t="s">
        <v>97</v>
      </c>
      <c r="E1" s="27"/>
      <c r="F1" s="27"/>
      <c r="G1" s="27"/>
    </row>
    <row r="2" spans="1:16" s="5" customFormat="1" ht="66" customHeight="1" thickBot="1" x14ac:dyDescent="0.35">
      <c r="A2" s="4" t="s">
        <v>108</v>
      </c>
      <c r="B2" s="86" t="s">
        <v>100</v>
      </c>
      <c r="C2" s="63" t="s">
        <v>5</v>
      </c>
      <c r="D2" s="63" t="s">
        <v>2</v>
      </c>
      <c r="E2" s="63" t="s">
        <v>86</v>
      </c>
      <c r="F2" s="63" t="s">
        <v>99</v>
      </c>
      <c r="G2" s="63" t="s">
        <v>102</v>
      </c>
      <c r="H2" s="63" t="s">
        <v>101</v>
      </c>
      <c r="P2" s="52"/>
    </row>
    <row r="3" spans="1:16" s="5" customFormat="1" ht="21" customHeight="1" x14ac:dyDescent="0.3">
      <c r="A3" s="44" t="s">
        <v>36</v>
      </c>
      <c r="B3" s="66">
        <v>24</v>
      </c>
      <c r="C3" s="59">
        <f>B3/453.6</f>
        <v>5.2910052910052907E-2</v>
      </c>
      <c r="D3" s="73">
        <v>88</v>
      </c>
      <c r="E3" s="59">
        <f t="shared" ref="E3:E17" si="0">D3/B3</f>
        <v>3.6666666666666665</v>
      </c>
      <c r="F3" s="60"/>
      <c r="G3" s="59">
        <f t="shared" ref="G3:G16" si="1">B3*F3</f>
        <v>0</v>
      </c>
      <c r="H3" s="80"/>
    </row>
    <row r="4" spans="1:16" s="5" customFormat="1" ht="21" customHeight="1" x14ac:dyDescent="0.3">
      <c r="A4" s="45" t="s">
        <v>42</v>
      </c>
      <c r="B4" s="67">
        <v>14</v>
      </c>
      <c r="C4" s="21">
        <f>B4/453.6</f>
        <v>3.0864197530864196E-2</v>
      </c>
      <c r="D4" s="68">
        <v>53.55</v>
      </c>
      <c r="E4" s="21">
        <f t="shared" si="0"/>
        <v>3.8249999999999997</v>
      </c>
      <c r="F4" s="61"/>
      <c r="G4" s="21">
        <f t="shared" si="1"/>
        <v>0</v>
      </c>
      <c r="H4" s="58"/>
    </row>
    <row r="5" spans="1:16" s="5" customFormat="1" ht="21" customHeight="1" x14ac:dyDescent="0.3">
      <c r="A5" s="45" t="s">
        <v>70</v>
      </c>
      <c r="B5" s="67">
        <v>24</v>
      </c>
      <c r="C5" s="21">
        <f>B5/453.6</f>
        <v>5.2910052910052907E-2</v>
      </c>
      <c r="D5" s="68">
        <v>126</v>
      </c>
      <c r="E5" s="21">
        <f t="shared" si="0"/>
        <v>5.25</v>
      </c>
      <c r="F5" s="61"/>
      <c r="G5" s="21">
        <f t="shared" si="1"/>
        <v>0</v>
      </c>
      <c r="H5" s="58"/>
    </row>
    <row r="6" spans="1:16" s="5" customFormat="1" ht="23.25" customHeight="1" x14ac:dyDescent="0.3">
      <c r="A6" s="46" t="s">
        <v>90</v>
      </c>
      <c r="B6" s="67">
        <f>3*30.9</f>
        <v>92.699999999999989</v>
      </c>
      <c r="C6" s="21">
        <v>0.27843915343915343</v>
      </c>
      <c r="D6" s="68">
        <v>433.19999999999993</v>
      </c>
      <c r="E6" s="21">
        <f t="shared" si="0"/>
        <v>4.6731391585760518</v>
      </c>
      <c r="F6" s="61"/>
      <c r="G6" s="21">
        <f t="shared" si="1"/>
        <v>0</v>
      </c>
      <c r="H6" s="58"/>
    </row>
    <row r="7" spans="1:16" s="5" customFormat="1" ht="21" customHeight="1" x14ac:dyDescent="0.3">
      <c r="A7" s="55" t="s">
        <v>89</v>
      </c>
      <c r="B7" s="68">
        <v>30</v>
      </c>
      <c r="C7" s="62">
        <f t="shared" ref="C7:C17" si="2">B7/453.6</f>
        <v>6.6137566137566134E-2</v>
      </c>
      <c r="D7" s="68">
        <v>144</v>
      </c>
      <c r="E7" s="21">
        <f t="shared" si="0"/>
        <v>4.8</v>
      </c>
      <c r="F7" s="61"/>
      <c r="G7" s="21">
        <f t="shared" si="1"/>
        <v>0</v>
      </c>
      <c r="H7" s="58"/>
    </row>
    <row r="8" spans="1:16" s="5" customFormat="1" ht="22.5" customHeight="1" x14ac:dyDescent="0.3">
      <c r="A8" s="10" t="s">
        <v>27</v>
      </c>
      <c r="B8" s="69">
        <v>30.9</v>
      </c>
      <c r="C8" s="21">
        <f t="shared" si="2"/>
        <v>6.8121693121693111E-2</v>
      </c>
      <c r="D8" s="68">
        <v>201</v>
      </c>
      <c r="E8" s="21">
        <f t="shared" si="0"/>
        <v>6.5048543689320395</v>
      </c>
      <c r="F8" s="61"/>
      <c r="G8" s="21">
        <f t="shared" si="1"/>
        <v>0</v>
      </c>
      <c r="H8" s="58"/>
    </row>
    <row r="9" spans="1:16" s="5" customFormat="1" ht="25.5" customHeight="1" x14ac:dyDescent="0.3">
      <c r="A9" s="45" t="s">
        <v>43</v>
      </c>
      <c r="B9" s="67">
        <v>59</v>
      </c>
      <c r="C9" s="21">
        <f t="shared" si="2"/>
        <v>0.13007054673721341</v>
      </c>
      <c r="D9" s="68">
        <v>134</v>
      </c>
      <c r="E9" s="21">
        <f t="shared" si="0"/>
        <v>2.2711864406779663</v>
      </c>
      <c r="F9" s="61"/>
      <c r="G9" s="21">
        <f t="shared" si="1"/>
        <v>0</v>
      </c>
      <c r="H9" s="58"/>
    </row>
    <row r="10" spans="1:16" s="5" customFormat="1" ht="36.75" customHeight="1" x14ac:dyDescent="0.3">
      <c r="A10" s="46" t="s">
        <v>92</v>
      </c>
      <c r="B10" s="67">
        <f>0.5*117.2</f>
        <v>58.6</v>
      </c>
      <c r="C10" s="21">
        <f t="shared" si="2"/>
        <v>0.12918871252204586</v>
      </c>
      <c r="D10" s="68">
        <v>371.3666666666665</v>
      </c>
      <c r="E10" s="21">
        <f t="shared" si="0"/>
        <v>6.3373151308304863</v>
      </c>
      <c r="F10" s="61"/>
      <c r="G10" s="21">
        <f t="shared" si="1"/>
        <v>0</v>
      </c>
      <c r="H10" s="58"/>
    </row>
    <row r="11" spans="1:16" s="5" customFormat="1" ht="21" customHeight="1" x14ac:dyDescent="0.3">
      <c r="A11" s="45" t="s">
        <v>84</v>
      </c>
      <c r="B11" s="67">
        <f>4*28.3</f>
        <v>113.2</v>
      </c>
      <c r="C11" s="21">
        <f t="shared" si="2"/>
        <v>0.24955908289241621</v>
      </c>
      <c r="D11" s="68">
        <v>830</v>
      </c>
      <c r="E11" s="21">
        <f t="shared" si="0"/>
        <v>7.3321554770318018</v>
      </c>
      <c r="F11" s="61"/>
      <c r="G11" s="21">
        <f t="shared" si="1"/>
        <v>0</v>
      </c>
      <c r="H11" s="58"/>
    </row>
    <row r="12" spans="1:16" s="5" customFormat="1" ht="21" customHeight="1" x14ac:dyDescent="0.3">
      <c r="A12" s="45" t="s">
        <v>25</v>
      </c>
      <c r="B12" s="67">
        <v>116</v>
      </c>
      <c r="C12" s="21">
        <f t="shared" si="2"/>
        <v>0.25573192239858905</v>
      </c>
      <c r="D12" s="68">
        <v>666</v>
      </c>
      <c r="E12" s="21">
        <f t="shared" si="0"/>
        <v>5.7413793103448274</v>
      </c>
      <c r="F12" s="61"/>
      <c r="G12" s="21">
        <f t="shared" si="1"/>
        <v>0</v>
      </c>
      <c r="H12" s="58"/>
    </row>
    <row r="13" spans="1:16" s="5" customFormat="1" ht="21" customHeight="1" x14ac:dyDescent="0.3">
      <c r="A13" s="10" t="s">
        <v>87</v>
      </c>
      <c r="B13" s="69">
        <v>17</v>
      </c>
      <c r="C13" s="21">
        <f t="shared" si="2"/>
        <v>3.7477954144620809E-2</v>
      </c>
      <c r="D13" s="68">
        <v>67.8</v>
      </c>
      <c r="E13" s="21">
        <f t="shared" si="0"/>
        <v>3.9882352941176471</v>
      </c>
      <c r="F13" s="61"/>
      <c r="G13" s="21">
        <f t="shared" si="1"/>
        <v>0</v>
      </c>
      <c r="H13" s="58"/>
    </row>
    <row r="14" spans="1:16" s="5" customFormat="1" ht="21" customHeight="1" x14ac:dyDescent="0.3">
      <c r="A14" s="45" t="s">
        <v>94</v>
      </c>
      <c r="B14" s="67">
        <f>0.5*119.875248086192</f>
        <v>59.937624043096001</v>
      </c>
      <c r="C14" s="21">
        <f t="shared" si="2"/>
        <v>0.13213761914262787</v>
      </c>
      <c r="D14" s="68">
        <v>259.89999999999998</v>
      </c>
      <c r="E14" s="21">
        <f t="shared" si="0"/>
        <v>4.336174550614956</v>
      </c>
      <c r="F14" s="61"/>
      <c r="G14" s="21">
        <f t="shared" si="1"/>
        <v>0</v>
      </c>
      <c r="H14" s="58"/>
    </row>
    <row r="15" spans="1:16" s="5" customFormat="1" ht="21.75" customHeight="1" x14ac:dyDescent="0.3">
      <c r="A15" s="10" t="s">
        <v>85</v>
      </c>
      <c r="B15" s="69">
        <v>58</v>
      </c>
      <c r="C15" s="21">
        <f t="shared" si="2"/>
        <v>0.12786596119929453</v>
      </c>
      <c r="D15" s="68">
        <v>165</v>
      </c>
      <c r="E15" s="21">
        <f t="shared" si="0"/>
        <v>2.8448275862068964</v>
      </c>
      <c r="F15" s="61"/>
      <c r="G15" s="21">
        <f t="shared" si="1"/>
        <v>0</v>
      </c>
      <c r="H15" s="58"/>
    </row>
    <row r="16" spans="1:16" s="2" customFormat="1" ht="27.75" customHeight="1" thickBot="1" x14ac:dyDescent="0.35">
      <c r="A16" s="47" t="s">
        <v>91</v>
      </c>
      <c r="B16" s="70">
        <f>24+(30/4)</f>
        <v>31.5</v>
      </c>
      <c r="C16" s="9">
        <f t="shared" si="2"/>
        <v>6.9444444444444448E-2</v>
      </c>
      <c r="D16" s="74">
        <v>132</v>
      </c>
      <c r="E16" s="9">
        <f t="shared" si="0"/>
        <v>4.1904761904761907</v>
      </c>
      <c r="F16" s="79"/>
      <c r="G16" s="9">
        <f t="shared" si="1"/>
        <v>0</v>
      </c>
      <c r="H16" s="81"/>
    </row>
    <row r="17" spans="1:8" s="20" customFormat="1" ht="21.75" thickBot="1" x14ac:dyDescent="0.4">
      <c r="A17" s="43" t="s">
        <v>4</v>
      </c>
      <c r="B17" s="71">
        <f>SUM(B3:B16)</f>
        <v>728.83762404309607</v>
      </c>
      <c r="C17" s="72">
        <f t="shared" si="2"/>
        <v>1.606784885456561</v>
      </c>
      <c r="D17" s="36">
        <f>SUM(D3:D16)</f>
        <v>3671.8166666666671</v>
      </c>
      <c r="E17" s="72">
        <f t="shared" si="0"/>
        <v>5.0379076841531898</v>
      </c>
      <c r="F17" s="72"/>
      <c r="G17" s="72"/>
      <c r="H17" s="72"/>
    </row>
    <row r="18" spans="1:8" s="5" customFormat="1" ht="27" customHeight="1" x14ac:dyDescent="0.35">
      <c r="A18" s="18" t="s">
        <v>6</v>
      </c>
      <c r="B18" s="88" t="s">
        <v>106</v>
      </c>
      <c r="C18" s="88"/>
      <c r="D18" s="37">
        <f>D17/C17</f>
        <v>2285.1949255318868</v>
      </c>
      <c r="E18" s="24"/>
      <c r="F18" s="24"/>
      <c r="G18" s="24"/>
    </row>
    <row r="19" spans="1:8" s="5" customFormat="1" ht="26.25" x14ac:dyDescent="0.4">
      <c r="A19" s="14"/>
      <c r="B19" s="6"/>
      <c r="C19" s="7"/>
      <c r="D19" s="6"/>
      <c r="E19" s="8"/>
      <c r="F19" s="8"/>
      <c r="G19" s="8"/>
    </row>
    <row r="20" spans="1:8" s="5" customFormat="1" ht="23.25" customHeight="1" thickBot="1" x14ac:dyDescent="0.4">
      <c r="A20" s="15" t="s">
        <v>10</v>
      </c>
      <c r="B20" s="6"/>
      <c r="C20" s="7"/>
      <c r="D20" s="6"/>
      <c r="E20" s="8"/>
      <c r="F20" s="8"/>
      <c r="G20" s="8"/>
    </row>
    <row r="21" spans="1:8" s="5" customFormat="1" ht="18.75" x14ac:dyDescent="0.3">
      <c r="A21" s="10" t="s">
        <v>44</v>
      </c>
      <c r="B21" s="49">
        <v>28.3</v>
      </c>
      <c r="C21" s="28">
        <f t="shared" ref="C21:C52" si="3">B21/453.6</f>
        <v>6.2389770723104053E-2</v>
      </c>
      <c r="D21" s="31">
        <v>169</v>
      </c>
      <c r="E21" s="59">
        <f t="shared" ref="E21:E52" si="4">D21/B21</f>
        <v>5.9717314487632507</v>
      </c>
      <c r="F21" s="24"/>
      <c r="G21" s="24"/>
    </row>
    <row r="22" spans="1:8" s="5" customFormat="1" ht="18.75" x14ac:dyDescent="0.3">
      <c r="A22" s="40" t="s">
        <v>20</v>
      </c>
      <c r="B22" s="77">
        <v>28.3</v>
      </c>
      <c r="C22" s="30">
        <f t="shared" si="3"/>
        <v>6.2389770723104053E-2</v>
      </c>
      <c r="D22" s="39">
        <v>135</v>
      </c>
      <c r="E22" s="21">
        <f t="shared" si="4"/>
        <v>4.7703180212014136</v>
      </c>
      <c r="F22" s="24"/>
      <c r="G22" s="24"/>
    </row>
    <row r="23" spans="1:8" s="5" customFormat="1" ht="18.75" x14ac:dyDescent="0.3">
      <c r="A23" s="10" t="s">
        <v>14</v>
      </c>
      <c r="B23" s="50">
        <v>30</v>
      </c>
      <c r="C23" s="29">
        <f t="shared" si="3"/>
        <v>6.6137566137566134E-2</v>
      </c>
      <c r="D23" s="32">
        <v>147</v>
      </c>
      <c r="E23" s="21">
        <f t="shared" si="4"/>
        <v>4.9000000000000004</v>
      </c>
      <c r="F23" s="24"/>
      <c r="G23" s="24"/>
    </row>
    <row r="24" spans="1:8" s="5" customFormat="1" ht="18.75" x14ac:dyDescent="0.3">
      <c r="A24" s="10" t="s">
        <v>41</v>
      </c>
      <c r="B24" s="50">
        <v>113.2</v>
      </c>
      <c r="C24" s="29">
        <f t="shared" si="3"/>
        <v>0.24955908289241621</v>
      </c>
      <c r="D24" s="32">
        <v>604.79999999999995</v>
      </c>
      <c r="E24" s="21">
        <f t="shared" si="4"/>
        <v>5.3427561837455828</v>
      </c>
      <c r="F24" s="24"/>
      <c r="G24" s="24"/>
    </row>
    <row r="25" spans="1:8" s="5" customFormat="1" ht="18.75" x14ac:dyDescent="0.3">
      <c r="A25" s="10" t="s">
        <v>45</v>
      </c>
      <c r="B25" s="50">
        <v>30</v>
      </c>
      <c r="C25" s="29">
        <f t="shared" si="3"/>
        <v>6.6137566137566134E-2</v>
      </c>
      <c r="D25" s="32">
        <v>204</v>
      </c>
      <c r="E25" s="21">
        <f t="shared" si="4"/>
        <v>6.8</v>
      </c>
      <c r="F25" s="24"/>
      <c r="G25" s="24"/>
    </row>
    <row r="26" spans="1:8" s="5" customFormat="1" ht="18.75" customHeight="1" x14ac:dyDescent="0.3">
      <c r="A26" s="10" t="s">
        <v>46</v>
      </c>
      <c r="B26" s="50">
        <v>28.3</v>
      </c>
      <c r="C26" s="29">
        <f t="shared" si="3"/>
        <v>6.2389770723104053E-2</v>
      </c>
      <c r="D26" s="32">
        <v>169.1</v>
      </c>
      <c r="E26" s="21">
        <f t="shared" si="4"/>
        <v>5.9752650176678443</v>
      </c>
      <c r="F26" s="24"/>
      <c r="G26" s="24"/>
    </row>
    <row r="27" spans="1:8" s="5" customFormat="1" ht="18.75" customHeight="1" x14ac:dyDescent="0.3">
      <c r="A27" s="10" t="s">
        <v>96</v>
      </c>
      <c r="B27" s="50">
        <v>60</v>
      </c>
      <c r="C27" s="29">
        <f t="shared" si="3"/>
        <v>0.13227513227513227</v>
      </c>
      <c r="D27" s="32">
        <v>242</v>
      </c>
      <c r="E27" s="21">
        <f t="shared" si="4"/>
        <v>4.0333333333333332</v>
      </c>
      <c r="F27" s="24"/>
      <c r="G27" s="24"/>
    </row>
    <row r="28" spans="1:8" s="5" customFormat="1" ht="18" customHeight="1" x14ac:dyDescent="0.3">
      <c r="A28" s="10" t="s">
        <v>38</v>
      </c>
      <c r="B28" s="50">
        <v>29.8</v>
      </c>
      <c r="C28" s="29">
        <f t="shared" si="3"/>
        <v>6.569664902998236E-2</v>
      </c>
      <c r="D28" s="32">
        <v>138.19999999999999</v>
      </c>
      <c r="E28" s="21">
        <f t="shared" si="4"/>
        <v>4.6375838926174495</v>
      </c>
      <c r="F28" s="24"/>
      <c r="G28" s="24"/>
    </row>
    <row r="29" spans="1:8" s="5" customFormat="1" ht="18.75" x14ac:dyDescent="0.3">
      <c r="A29" s="10" t="s">
        <v>40</v>
      </c>
      <c r="B29" s="50">
        <v>30</v>
      </c>
      <c r="C29" s="29">
        <f t="shared" si="3"/>
        <v>6.6137566137566134E-2</v>
      </c>
      <c r="D29" s="32">
        <v>156</v>
      </c>
      <c r="E29" s="21">
        <f t="shared" si="4"/>
        <v>5.2</v>
      </c>
      <c r="F29" s="24"/>
      <c r="G29" s="24"/>
    </row>
    <row r="30" spans="1:8" s="5" customFormat="1" ht="18.75" x14ac:dyDescent="0.3">
      <c r="A30" s="10" t="s">
        <v>24</v>
      </c>
      <c r="B30" s="50">
        <v>212.5</v>
      </c>
      <c r="C30" s="29">
        <f t="shared" si="3"/>
        <v>0.46847442680776014</v>
      </c>
      <c r="D30" s="32">
        <v>219.4</v>
      </c>
      <c r="E30" s="21">
        <f t="shared" si="4"/>
        <v>1.0324705882352943</v>
      </c>
      <c r="F30" s="24"/>
      <c r="G30" s="24"/>
    </row>
    <row r="31" spans="1:8" s="5" customFormat="1" ht="18.75" x14ac:dyDescent="0.3">
      <c r="A31" s="10" t="s">
        <v>12</v>
      </c>
      <c r="B31" s="50">
        <v>40</v>
      </c>
      <c r="C31" s="29">
        <f t="shared" si="3"/>
        <v>8.8183421516754845E-2</v>
      </c>
      <c r="D31" s="32">
        <v>219.2</v>
      </c>
      <c r="E31" s="21">
        <f t="shared" si="4"/>
        <v>5.4799999999999995</v>
      </c>
      <c r="F31" s="24"/>
      <c r="G31" s="24"/>
    </row>
    <row r="32" spans="1:8" s="5" customFormat="1" ht="18.75" x14ac:dyDescent="0.3">
      <c r="A32" s="10" t="s">
        <v>22</v>
      </c>
      <c r="B32" s="50">
        <v>36</v>
      </c>
      <c r="C32" s="29">
        <f t="shared" si="3"/>
        <v>7.9365079365079361E-2</v>
      </c>
      <c r="D32" s="32">
        <v>129</v>
      </c>
      <c r="E32" s="21">
        <f t="shared" si="4"/>
        <v>3.5833333333333335</v>
      </c>
      <c r="F32" s="24"/>
      <c r="G32" s="24"/>
    </row>
    <row r="33" spans="1:16" s="5" customFormat="1" ht="18.75" x14ac:dyDescent="0.3">
      <c r="A33" s="10" t="s">
        <v>49</v>
      </c>
      <c r="B33" s="50">
        <v>35</v>
      </c>
      <c r="C33" s="29">
        <f t="shared" si="3"/>
        <v>7.716049382716049E-2</v>
      </c>
      <c r="D33" s="32">
        <v>164</v>
      </c>
      <c r="E33" s="21">
        <f t="shared" si="4"/>
        <v>4.6857142857142859</v>
      </c>
      <c r="F33" s="24"/>
      <c r="G33" s="24"/>
    </row>
    <row r="34" spans="1:16" s="5" customFormat="1" ht="18.75" x14ac:dyDescent="0.3">
      <c r="A34" s="16" t="s">
        <v>59</v>
      </c>
      <c r="B34" s="50">
        <v>30</v>
      </c>
      <c r="C34" s="29">
        <f t="shared" si="3"/>
        <v>6.6137566137566134E-2</v>
      </c>
      <c r="D34" s="32">
        <v>138</v>
      </c>
      <c r="E34" s="21">
        <f t="shared" si="4"/>
        <v>4.5999999999999996</v>
      </c>
      <c r="F34" s="24"/>
      <c r="G34" s="24"/>
    </row>
    <row r="35" spans="1:16" ht="21" customHeight="1" x14ac:dyDescent="0.3">
      <c r="A35" s="10" t="s">
        <v>37</v>
      </c>
      <c r="B35" s="50">
        <v>35</v>
      </c>
      <c r="C35" s="29">
        <f t="shared" si="3"/>
        <v>7.716049382716049E-2</v>
      </c>
      <c r="D35" s="32">
        <v>109.3</v>
      </c>
      <c r="E35" s="21">
        <f t="shared" si="4"/>
        <v>3.1228571428571428</v>
      </c>
      <c r="F35" s="24"/>
      <c r="G35" s="24"/>
      <c r="H35" s="5"/>
      <c r="I35" s="5"/>
      <c r="J35" s="5"/>
      <c r="K35" s="5"/>
      <c r="L35" s="5"/>
      <c r="M35" s="5"/>
      <c r="N35" s="5"/>
      <c r="O35" s="5"/>
      <c r="P35" s="5"/>
    </row>
    <row r="36" spans="1:16" s="5" customFormat="1" ht="18.75" x14ac:dyDescent="0.3">
      <c r="A36" s="10" t="s">
        <v>28</v>
      </c>
      <c r="B36" s="50">
        <v>31</v>
      </c>
      <c r="C36" s="29">
        <f t="shared" si="3"/>
        <v>6.8342151675485005E-2</v>
      </c>
      <c r="D36" s="32">
        <v>148.19999999999999</v>
      </c>
      <c r="E36" s="21">
        <f t="shared" si="4"/>
        <v>4.7806451612903222</v>
      </c>
      <c r="F36" s="24"/>
      <c r="G36" s="24"/>
    </row>
    <row r="37" spans="1:16" s="5" customFormat="1" ht="18.75" x14ac:dyDescent="0.3">
      <c r="A37" s="45" t="s">
        <v>19</v>
      </c>
      <c r="B37" s="50">
        <v>37.799999999999997</v>
      </c>
      <c r="C37" s="29">
        <f t="shared" si="3"/>
        <v>8.3333333333333329E-2</v>
      </c>
      <c r="D37" s="32">
        <v>108</v>
      </c>
      <c r="E37" s="21">
        <f t="shared" si="4"/>
        <v>2.8571428571428572</v>
      </c>
      <c r="F37" s="24"/>
      <c r="G37" s="24"/>
    </row>
    <row r="38" spans="1:16" s="5" customFormat="1" ht="18.75" x14ac:dyDescent="0.3">
      <c r="A38" s="10" t="s">
        <v>33</v>
      </c>
      <c r="B38" s="50">
        <v>63</v>
      </c>
      <c r="C38" s="29">
        <f t="shared" si="3"/>
        <v>0.1388888888888889</v>
      </c>
      <c r="D38" s="32">
        <v>154</v>
      </c>
      <c r="E38" s="21">
        <f t="shared" si="4"/>
        <v>2.4444444444444446</v>
      </c>
      <c r="F38" s="24"/>
      <c r="G38" s="24"/>
    </row>
    <row r="39" spans="1:16" s="5" customFormat="1" ht="18.75" x14ac:dyDescent="0.3">
      <c r="A39" s="10" t="s">
        <v>34</v>
      </c>
      <c r="B39" s="50">
        <v>63</v>
      </c>
      <c r="C39" s="29">
        <f t="shared" si="3"/>
        <v>0.1388888888888889</v>
      </c>
      <c r="D39" s="32">
        <v>165.5</v>
      </c>
      <c r="E39" s="21">
        <f t="shared" si="4"/>
        <v>2.626984126984127</v>
      </c>
      <c r="F39" s="24"/>
      <c r="G39" s="24"/>
    </row>
    <row r="40" spans="1:16" s="5" customFormat="1" ht="18.75" x14ac:dyDescent="0.3">
      <c r="A40" s="10" t="s">
        <v>61</v>
      </c>
      <c r="B40" s="50">
        <v>20</v>
      </c>
      <c r="C40" s="29">
        <f t="shared" si="3"/>
        <v>4.4091710758377423E-2</v>
      </c>
      <c r="D40" s="32">
        <v>58.5</v>
      </c>
      <c r="E40" s="21">
        <f t="shared" si="4"/>
        <v>2.9249999999999998</v>
      </c>
      <c r="F40" s="24"/>
      <c r="G40" s="24"/>
    </row>
    <row r="41" spans="1:16" s="5" customFormat="1" ht="18.75" x14ac:dyDescent="0.3">
      <c r="A41" s="45" t="s">
        <v>35</v>
      </c>
      <c r="B41" s="50">
        <v>30.2</v>
      </c>
      <c r="C41" s="29">
        <f t="shared" si="3"/>
        <v>6.6578483245149908E-2</v>
      </c>
      <c r="D41" s="32">
        <v>44</v>
      </c>
      <c r="E41" s="21">
        <f t="shared" si="4"/>
        <v>1.4569536423841061</v>
      </c>
      <c r="F41" s="24"/>
      <c r="G41" s="24"/>
    </row>
    <row r="42" spans="1:16" s="5" customFormat="1" ht="18.75" x14ac:dyDescent="0.3">
      <c r="A42" s="10" t="s">
        <v>63</v>
      </c>
      <c r="B42" s="50">
        <v>28</v>
      </c>
      <c r="C42" s="29">
        <f t="shared" si="3"/>
        <v>6.1728395061728392E-2</v>
      </c>
      <c r="D42" s="32">
        <v>113</v>
      </c>
      <c r="E42" s="21">
        <f t="shared" si="4"/>
        <v>4.0357142857142856</v>
      </c>
      <c r="F42" s="24"/>
      <c r="G42" s="24"/>
    </row>
    <row r="43" spans="1:16" s="5" customFormat="1" ht="18.75" x14ac:dyDescent="0.3">
      <c r="A43" s="10" t="s">
        <v>7</v>
      </c>
      <c r="B43" s="50">
        <v>28</v>
      </c>
      <c r="C43" s="29">
        <f t="shared" si="3"/>
        <v>6.1728395061728392E-2</v>
      </c>
      <c r="D43" s="32">
        <v>252</v>
      </c>
      <c r="E43" s="21">
        <f t="shared" si="4"/>
        <v>9</v>
      </c>
      <c r="F43" s="24"/>
      <c r="G43" s="24"/>
    </row>
    <row r="44" spans="1:16" s="5" customFormat="1" ht="18.75" x14ac:dyDescent="0.3">
      <c r="A44" s="10" t="s">
        <v>39</v>
      </c>
      <c r="B44" s="50">
        <v>27.1</v>
      </c>
      <c r="C44" s="29">
        <f t="shared" si="3"/>
        <v>5.9744268077601408E-2</v>
      </c>
      <c r="D44" s="32">
        <v>149</v>
      </c>
      <c r="E44" s="21">
        <f t="shared" si="4"/>
        <v>5.4981549815498152</v>
      </c>
      <c r="F44" s="24"/>
      <c r="G44" s="24"/>
    </row>
    <row r="45" spans="1:16" s="5" customFormat="1" ht="18.75" x14ac:dyDescent="0.3">
      <c r="A45" s="10" t="s">
        <v>65</v>
      </c>
      <c r="B45" s="50">
        <v>14</v>
      </c>
      <c r="C45" s="29">
        <f t="shared" si="3"/>
        <v>3.0864197530864196E-2</v>
      </c>
      <c r="D45" s="32">
        <v>44</v>
      </c>
      <c r="E45" s="21">
        <f t="shared" si="4"/>
        <v>3.1428571428571428</v>
      </c>
      <c r="F45" s="24"/>
      <c r="G45" s="24"/>
    </row>
    <row r="46" spans="1:16" s="5" customFormat="1" ht="18.75" x14ac:dyDescent="0.3">
      <c r="A46" s="10" t="s">
        <v>85</v>
      </c>
      <c r="B46" s="50">
        <v>58</v>
      </c>
      <c r="C46" s="29">
        <f t="shared" si="3"/>
        <v>0.12786596119929453</v>
      </c>
      <c r="D46" s="32">
        <v>165</v>
      </c>
      <c r="E46" s="21">
        <f t="shared" si="4"/>
        <v>2.8448275862068964</v>
      </c>
      <c r="F46" s="24"/>
      <c r="G46" s="24"/>
    </row>
    <row r="47" spans="1:16" s="5" customFormat="1" ht="18.75" x14ac:dyDescent="0.3">
      <c r="A47" s="10" t="s">
        <v>64</v>
      </c>
      <c r="B47" s="50">
        <v>7</v>
      </c>
      <c r="C47" s="29">
        <f t="shared" si="3"/>
        <v>1.5432098765432098E-2</v>
      </c>
      <c r="D47" s="32">
        <v>24</v>
      </c>
      <c r="E47" s="21">
        <f t="shared" si="4"/>
        <v>3.4285714285714284</v>
      </c>
      <c r="F47" s="24"/>
      <c r="G47" s="24"/>
    </row>
    <row r="48" spans="1:16" s="5" customFormat="1" ht="18.75" x14ac:dyDescent="0.3">
      <c r="A48" s="10" t="s">
        <v>95</v>
      </c>
      <c r="B48" s="50">
        <v>56</v>
      </c>
      <c r="C48" s="29">
        <f t="shared" si="3"/>
        <v>0.12345679012345678</v>
      </c>
      <c r="D48" s="32">
        <v>218</v>
      </c>
      <c r="E48" s="21">
        <f t="shared" si="4"/>
        <v>3.8928571428571428</v>
      </c>
      <c r="F48" s="24"/>
      <c r="G48" s="24"/>
    </row>
    <row r="49" spans="1:16" s="5" customFormat="1" ht="18.75" x14ac:dyDescent="0.3">
      <c r="A49" s="10" t="s">
        <v>83</v>
      </c>
      <c r="B49" s="50">
        <v>57</v>
      </c>
      <c r="C49" s="29">
        <f t="shared" si="3"/>
        <v>0.12566137566137567</v>
      </c>
      <c r="D49" s="32">
        <v>150</v>
      </c>
      <c r="E49" s="21">
        <f t="shared" si="4"/>
        <v>2.6315789473684212</v>
      </c>
      <c r="F49" s="24"/>
      <c r="G49" s="24"/>
    </row>
    <row r="50" spans="1:16" s="5" customFormat="1" ht="18.75" x14ac:dyDescent="0.3">
      <c r="A50" s="10" t="s">
        <v>66</v>
      </c>
      <c r="B50" s="50">
        <v>26.4</v>
      </c>
      <c r="C50" s="29">
        <f t="shared" si="3"/>
        <v>5.8201058201058198E-2</v>
      </c>
      <c r="D50" s="32">
        <v>94</v>
      </c>
      <c r="E50" s="21">
        <f t="shared" si="4"/>
        <v>3.560606060606061</v>
      </c>
      <c r="F50" s="24"/>
      <c r="G50" s="24"/>
    </row>
    <row r="51" spans="1:16" s="5" customFormat="1" ht="18.75" x14ac:dyDescent="0.3">
      <c r="A51" s="10" t="s">
        <v>87</v>
      </c>
      <c r="B51" s="50">
        <v>17</v>
      </c>
      <c r="C51" s="29">
        <f t="shared" si="3"/>
        <v>3.7477954144620809E-2</v>
      </c>
      <c r="D51" s="32">
        <v>67.8</v>
      </c>
      <c r="E51" s="21">
        <f t="shared" si="4"/>
        <v>3.9882352941176471</v>
      </c>
      <c r="F51" s="24"/>
      <c r="G51" s="24"/>
    </row>
    <row r="52" spans="1:16" s="5" customFormat="1" ht="18.75" x14ac:dyDescent="0.3">
      <c r="A52" s="16" t="s">
        <v>62</v>
      </c>
      <c r="B52" s="50">
        <v>35</v>
      </c>
      <c r="C52" s="29">
        <f t="shared" si="3"/>
        <v>7.716049382716049E-2</v>
      </c>
      <c r="D52" s="32">
        <v>122.7</v>
      </c>
      <c r="E52" s="21">
        <f t="shared" si="4"/>
        <v>3.5057142857142858</v>
      </c>
      <c r="F52" s="24"/>
      <c r="G52" s="24"/>
    </row>
    <row r="53" spans="1:16" s="5" customFormat="1" ht="18.75" x14ac:dyDescent="0.3">
      <c r="A53" s="10" t="s">
        <v>69</v>
      </c>
      <c r="B53" s="50">
        <v>25.5</v>
      </c>
      <c r="C53" s="34">
        <f t="shared" ref="C53:C78" si="5">B53/453.6</f>
        <v>5.6216931216931214E-2</v>
      </c>
      <c r="D53" s="32">
        <v>86</v>
      </c>
      <c r="E53" s="21">
        <f t="shared" ref="E53:E78" si="6">D53/B53</f>
        <v>3.3725490196078431</v>
      </c>
      <c r="F53" s="24"/>
      <c r="G53" s="24"/>
      <c r="H53"/>
      <c r="I53"/>
      <c r="J53"/>
      <c r="K53"/>
      <c r="L53"/>
      <c r="M53"/>
      <c r="N53"/>
      <c r="O53"/>
      <c r="P53"/>
    </row>
    <row r="54" spans="1:16" s="5" customFormat="1" ht="18.75" x14ac:dyDescent="0.3">
      <c r="A54" s="16" t="s">
        <v>68</v>
      </c>
      <c r="B54" s="50">
        <v>29.8</v>
      </c>
      <c r="C54" s="29">
        <f t="shared" si="5"/>
        <v>6.569664902998236E-2</v>
      </c>
      <c r="D54" s="32">
        <v>121</v>
      </c>
      <c r="E54" s="21">
        <f t="shared" si="6"/>
        <v>4.0604026845637584</v>
      </c>
      <c r="F54" s="24"/>
      <c r="G54" s="24"/>
    </row>
    <row r="55" spans="1:16" s="5" customFormat="1" ht="18.75" x14ac:dyDescent="0.3">
      <c r="A55" s="10" t="s">
        <v>67</v>
      </c>
      <c r="B55" s="50">
        <v>49.6</v>
      </c>
      <c r="C55" s="34">
        <f t="shared" si="5"/>
        <v>0.10934744268077601</v>
      </c>
      <c r="D55" s="32">
        <v>165.5</v>
      </c>
      <c r="E55" s="21">
        <f t="shared" si="6"/>
        <v>3.3366935483870965</v>
      </c>
      <c r="F55" s="24"/>
      <c r="G55" s="24"/>
    </row>
    <row r="56" spans="1:16" s="5" customFormat="1" ht="18.75" x14ac:dyDescent="0.3">
      <c r="A56" s="10" t="s">
        <v>17</v>
      </c>
      <c r="B56" s="50">
        <v>198</v>
      </c>
      <c r="C56" s="29">
        <f t="shared" si="5"/>
        <v>0.43650793650793651</v>
      </c>
      <c r="D56" s="32">
        <v>171.2</v>
      </c>
      <c r="E56" s="21">
        <f t="shared" si="6"/>
        <v>0.86464646464646455</v>
      </c>
      <c r="F56" s="24"/>
      <c r="G56" s="24"/>
    </row>
    <row r="57" spans="1:16" s="5" customFormat="1" ht="18.75" x14ac:dyDescent="0.3">
      <c r="A57" s="10" t="s">
        <v>57</v>
      </c>
      <c r="B57" s="50">
        <v>28.3</v>
      </c>
      <c r="C57" s="29">
        <f t="shared" si="5"/>
        <v>6.2389770723104053E-2</v>
      </c>
      <c r="D57" s="32">
        <v>207.5</v>
      </c>
      <c r="E57" s="21">
        <f t="shared" si="6"/>
        <v>7.3321554770318018</v>
      </c>
      <c r="F57" s="24"/>
      <c r="G57" s="24"/>
      <c r="H57"/>
      <c r="I57"/>
      <c r="J57"/>
      <c r="K57"/>
      <c r="L57"/>
      <c r="M57"/>
      <c r="N57"/>
      <c r="O57"/>
      <c r="P57"/>
    </row>
    <row r="58" spans="1:16" s="5" customFormat="1" ht="18.75" x14ac:dyDescent="0.3">
      <c r="A58" s="10" t="s">
        <v>32</v>
      </c>
      <c r="B58" s="50">
        <v>126</v>
      </c>
      <c r="C58" s="29">
        <f t="shared" si="5"/>
        <v>0.27777777777777779</v>
      </c>
      <c r="D58" s="32">
        <v>362</v>
      </c>
      <c r="E58" s="21">
        <f t="shared" si="6"/>
        <v>2.873015873015873</v>
      </c>
      <c r="F58" s="24"/>
      <c r="G58" s="24"/>
    </row>
    <row r="59" spans="1:16" s="5" customFormat="1" ht="24.75" customHeight="1" x14ac:dyDescent="0.3">
      <c r="A59" s="10" t="s">
        <v>9</v>
      </c>
      <c r="B59" s="50">
        <v>18</v>
      </c>
      <c r="C59" s="29">
        <f t="shared" si="5"/>
        <v>3.968253968253968E-2</v>
      </c>
      <c r="D59" s="32">
        <v>91.5</v>
      </c>
      <c r="E59" s="21">
        <f t="shared" si="6"/>
        <v>5.083333333333333</v>
      </c>
      <c r="F59" s="24"/>
      <c r="G59" s="24"/>
    </row>
    <row r="60" spans="1:16" s="5" customFormat="1" ht="37.5" x14ac:dyDescent="0.3">
      <c r="A60" s="16" t="s">
        <v>48</v>
      </c>
      <c r="B60" s="50">
        <v>175.8</v>
      </c>
      <c r="C60" s="29">
        <f t="shared" si="5"/>
        <v>0.38756613756613756</v>
      </c>
      <c r="D60" s="32">
        <v>1114.0999999999999</v>
      </c>
      <c r="E60" s="21">
        <f t="shared" si="6"/>
        <v>6.337315130830488</v>
      </c>
      <c r="F60" s="24"/>
      <c r="G60" s="24"/>
    </row>
    <row r="61" spans="1:16" s="5" customFormat="1" ht="18.75" x14ac:dyDescent="0.3">
      <c r="A61" s="16" t="s">
        <v>93</v>
      </c>
      <c r="B61" s="77">
        <v>145</v>
      </c>
      <c r="C61" s="30">
        <f t="shared" si="5"/>
        <v>0.3196649029982363</v>
      </c>
      <c r="D61" s="32">
        <v>595.9</v>
      </c>
      <c r="E61" s="21">
        <f t="shared" si="6"/>
        <v>4.1096551724137926</v>
      </c>
      <c r="F61" s="24"/>
      <c r="G61" s="24"/>
    </row>
    <row r="62" spans="1:16" s="5" customFormat="1" ht="18.75" x14ac:dyDescent="0.3">
      <c r="A62" s="45" t="s">
        <v>11</v>
      </c>
      <c r="B62" s="50">
        <v>30</v>
      </c>
      <c r="C62" s="34">
        <f t="shared" si="5"/>
        <v>6.6137566137566134E-2</v>
      </c>
      <c r="D62" s="32">
        <v>110</v>
      </c>
      <c r="E62" s="21">
        <f t="shared" si="6"/>
        <v>3.6666666666666665</v>
      </c>
      <c r="F62" s="24"/>
      <c r="G62" s="24"/>
    </row>
    <row r="63" spans="1:16" s="5" customFormat="1" ht="18" customHeight="1" x14ac:dyDescent="0.3">
      <c r="A63" s="10" t="s">
        <v>31</v>
      </c>
      <c r="B63" s="50">
        <v>28</v>
      </c>
      <c r="C63" s="29">
        <f t="shared" si="5"/>
        <v>6.1728395061728392E-2</v>
      </c>
      <c r="D63" s="32">
        <v>103</v>
      </c>
      <c r="E63" s="21">
        <f t="shared" si="6"/>
        <v>3.6785714285714284</v>
      </c>
      <c r="F63" s="24"/>
      <c r="G63" s="24"/>
    </row>
    <row r="64" spans="1:16" s="5" customFormat="1" ht="18" customHeight="1" x14ac:dyDescent="0.3">
      <c r="A64" s="10" t="s">
        <v>58</v>
      </c>
      <c r="B64" s="50">
        <v>28.3</v>
      </c>
      <c r="C64" s="29">
        <f t="shared" si="5"/>
        <v>6.2389770723104053E-2</v>
      </c>
      <c r="D64" s="32">
        <v>198.79999999999998</v>
      </c>
      <c r="E64" s="21">
        <f t="shared" si="6"/>
        <v>7.0247349823321548</v>
      </c>
      <c r="F64" s="24"/>
      <c r="G64" s="24"/>
    </row>
    <row r="65" spans="1:16" s="5" customFormat="1" ht="18.75" x14ac:dyDescent="0.3">
      <c r="A65" s="10" t="s">
        <v>15</v>
      </c>
      <c r="B65" s="50">
        <v>28.3</v>
      </c>
      <c r="C65" s="29">
        <f t="shared" si="5"/>
        <v>6.2389770723104053E-2</v>
      </c>
      <c r="D65" s="32">
        <v>94</v>
      </c>
      <c r="E65" s="21">
        <f t="shared" si="6"/>
        <v>3.3215547703180213</v>
      </c>
      <c r="F65" s="24"/>
      <c r="G65" s="24"/>
    </row>
    <row r="66" spans="1:16" s="5" customFormat="1" ht="18.75" x14ac:dyDescent="0.3">
      <c r="A66" s="10" t="s">
        <v>8</v>
      </c>
      <c r="B66" s="50">
        <v>85</v>
      </c>
      <c r="C66" s="29">
        <f t="shared" si="5"/>
        <v>0.18738977072310406</v>
      </c>
      <c r="D66" s="32">
        <v>288.60000000000002</v>
      </c>
      <c r="E66" s="21">
        <f t="shared" si="6"/>
        <v>3.395294117647059</v>
      </c>
      <c r="F66" s="24"/>
      <c r="G66" s="24"/>
    </row>
    <row r="67" spans="1:16" s="5" customFormat="1" ht="18.75" x14ac:dyDescent="0.3">
      <c r="A67" s="45" t="s">
        <v>18</v>
      </c>
      <c r="B67" s="50">
        <v>14</v>
      </c>
      <c r="C67" s="29">
        <f t="shared" si="5"/>
        <v>3.0864197530864196E-2</v>
      </c>
      <c r="D67" s="32">
        <v>44.9</v>
      </c>
      <c r="E67" s="21">
        <f t="shared" si="6"/>
        <v>3.2071428571428569</v>
      </c>
      <c r="F67" s="24"/>
      <c r="G67" s="24"/>
    </row>
    <row r="68" spans="1:16" s="5" customFormat="1" ht="18.75" x14ac:dyDescent="0.3">
      <c r="A68" s="45" t="s">
        <v>16</v>
      </c>
      <c r="B68" s="50">
        <v>85</v>
      </c>
      <c r="C68" s="29">
        <f t="shared" si="5"/>
        <v>0.18738977072310406</v>
      </c>
      <c r="D68" s="32">
        <v>369.6</v>
      </c>
      <c r="E68" s="21">
        <f t="shared" si="6"/>
        <v>4.3482352941176474</v>
      </c>
      <c r="F68" s="24"/>
      <c r="G68" s="24"/>
    </row>
    <row r="69" spans="1:16" s="5" customFormat="1" ht="18" customHeight="1" x14ac:dyDescent="0.3">
      <c r="A69" s="10" t="s">
        <v>53</v>
      </c>
      <c r="B69" s="50">
        <v>28</v>
      </c>
      <c r="C69" s="29">
        <f t="shared" si="5"/>
        <v>6.1728395061728392E-2</v>
      </c>
      <c r="D69" s="32">
        <v>127</v>
      </c>
      <c r="E69" s="21">
        <f t="shared" si="6"/>
        <v>4.5357142857142856</v>
      </c>
      <c r="F69" s="24"/>
      <c r="G69" s="24"/>
    </row>
    <row r="70" spans="1:16" s="5" customFormat="1" ht="18" customHeight="1" x14ac:dyDescent="0.3">
      <c r="A70" s="10" t="s">
        <v>13</v>
      </c>
      <c r="B70" s="50">
        <v>10</v>
      </c>
      <c r="C70" s="29">
        <f t="shared" si="5"/>
        <v>2.2045855379188711E-2</v>
      </c>
      <c r="D70" s="32">
        <v>40.599999999999994</v>
      </c>
      <c r="E70" s="21">
        <f t="shared" si="6"/>
        <v>4.0599999999999996</v>
      </c>
      <c r="F70" s="24"/>
      <c r="G70" s="24"/>
    </row>
    <row r="71" spans="1:16" s="5" customFormat="1" ht="37.5" x14ac:dyDescent="0.3">
      <c r="A71" s="16" t="s">
        <v>21</v>
      </c>
      <c r="B71" s="50">
        <v>72.015877516302808</v>
      </c>
      <c r="C71" s="29">
        <f t="shared" si="5"/>
        <v>0.15876516207297797</v>
      </c>
      <c r="D71" s="32">
        <v>372</v>
      </c>
      <c r="E71" s="21">
        <f t="shared" si="6"/>
        <v>5.1655275590551177</v>
      </c>
      <c r="F71" s="24"/>
      <c r="G71" s="24"/>
    </row>
    <row r="72" spans="1:16" s="5" customFormat="1" ht="18.75" x14ac:dyDescent="0.3">
      <c r="A72" s="10" t="s">
        <v>47</v>
      </c>
      <c r="B72" s="50">
        <v>31.2</v>
      </c>
      <c r="C72" s="29">
        <f t="shared" si="5"/>
        <v>6.8783068783068779E-2</v>
      </c>
      <c r="D72" s="32">
        <v>172</v>
      </c>
      <c r="E72" s="21">
        <f t="shared" si="6"/>
        <v>5.5128205128205128</v>
      </c>
      <c r="F72" s="24"/>
      <c r="G72" s="24"/>
    </row>
    <row r="73" spans="1:16" s="5" customFormat="1" ht="18.75" x14ac:dyDescent="0.3">
      <c r="A73" s="10" t="s">
        <v>29</v>
      </c>
      <c r="B73" s="50">
        <v>11.5</v>
      </c>
      <c r="C73" s="29">
        <f t="shared" si="5"/>
        <v>2.5352733686067018E-2</v>
      </c>
      <c r="D73" s="32">
        <v>102.5</v>
      </c>
      <c r="E73" s="21">
        <f t="shared" si="6"/>
        <v>8.9130434782608692</v>
      </c>
      <c r="F73" s="24"/>
      <c r="G73" s="24"/>
    </row>
    <row r="74" spans="1:16" s="5" customFormat="1" ht="18.75" x14ac:dyDescent="0.3">
      <c r="A74" s="16" t="s">
        <v>60</v>
      </c>
      <c r="B74" s="50">
        <v>25</v>
      </c>
      <c r="C74" s="29">
        <f t="shared" si="5"/>
        <v>5.5114638447971778E-2</v>
      </c>
      <c r="D74" s="32">
        <v>154</v>
      </c>
      <c r="E74" s="21">
        <f t="shared" si="6"/>
        <v>6.16</v>
      </c>
      <c r="F74" s="24"/>
      <c r="G74" s="24"/>
    </row>
    <row r="75" spans="1:16" ht="18.75" x14ac:dyDescent="0.3">
      <c r="A75" s="10" t="s">
        <v>23</v>
      </c>
      <c r="B75" s="50">
        <v>28</v>
      </c>
      <c r="C75" s="29">
        <f t="shared" si="5"/>
        <v>6.1728395061728392E-2</v>
      </c>
      <c r="D75" s="32">
        <v>81</v>
      </c>
      <c r="E75" s="21">
        <f t="shared" si="6"/>
        <v>2.8928571428571428</v>
      </c>
      <c r="F75" s="24"/>
      <c r="G75" s="24"/>
      <c r="H75" s="5"/>
      <c r="I75" s="5"/>
      <c r="J75" s="5"/>
      <c r="K75" s="5"/>
      <c r="L75" s="5"/>
      <c r="M75" s="5"/>
      <c r="N75" s="5"/>
      <c r="O75" s="5"/>
      <c r="P75" s="5"/>
    </row>
    <row r="76" spans="1:16" s="5" customFormat="1" ht="18.75" x14ac:dyDescent="0.3">
      <c r="A76" s="10" t="s">
        <v>30</v>
      </c>
      <c r="B76" s="50">
        <v>28</v>
      </c>
      <c r="C76" s="29">
        <f t="shared" si="5"/>
        <v>6.1728395061728392E-2</v>
      </c>
      <c r="D76" s="32">
        <v>114</v>
      </c>
      <c r="E76" s="21">
        <f t="shared" si="6"/>
        <v>4.0714285714285712</v>
      </c>
      <c r="F76" s="24"/>
      <c r="G76" s="24"/>
    </row>
    <row r="77" spans="1:16" s="38" customFormat="1" ht="18.75" x14ac:dyDescent="0.3">
      <c r="A77" s="10" t="s">
        <v>26</v>
      </c>
      <c r="B77" s="50">
        <v>58</v>
      </c>
      <c r="C77" s="29">
        <f t="shared" si="5"/>
        <v>0.12786596119929453</v>
      </c>
      <c r="D77" s="32">
        <v>400</v>
      </c>
      <c r="E77" s="21">
        <f t="shared" si="6"/>
        <v>6.8965517241379306</v>
      </c>
      <c r="F77" s="24"/>
      <c r="G77" s="24"/>
    </row>
    <row r="78" spans="1:16" s="5" customFormat="1" ht="19.5" thickBot="1" x14ac:dyDescent="0.35">
      <c r="A78" s="57" t="s">
        <v>88</v>
      </c>
      <c r="B78" s="78">
        <v>29.9</v>
      </c>
      <c r="C78" s="53">
        <f t="shared" si="5"/>
        <v>6.591710758377424E-2</v>
      </c>
      <c r="D78" s="33">
        <v>128.5</v>
      </c>
      <c r="E78" s="9">
        <f t="shared" si="6"/>
        <v>4.2976588628762542</v>
      </c>
      <c r="F78" s="24"/>
      <c r="G78" s="24"/>
    </row>
    <row r="79" spans="1:16" s="5" customFormat="1" ht="18.75" hidden="1" x14ac:dyDescent="0.3">
      <c r="A79"/>
      <c r="B79" s="1"/>
      <c r="C79" s="1"/>
      <c r="D79" s="1"/>
      <c r="E79"/>
      <c r="F79" s="12"/>
      <c r="G79" s="12"/>
    </row>
    <row r="80" spans="1:16" s="5" customFormat="1" ht="38.25" hidden="1" thickBot="1" x14ac:dyDescent="0.35">
      <c r="A80" s="41" t="s">
        <v>0</v>
      </c>
      <c r="B80" s="17" t="s">
        <v>1</v>
      </c>
      <c r="C80" s="35" t="s">
        <v>5</v>
      </c>
      <c r="D80" s="42" t="s">
        <v>2</v>
      </c>
      <c r="E80" s="75" t="s">
        <v>3</v>
      </c>
      <c r="F80" s="76"/>
      <c r="G80" s="76"/>
    </row>
    <row r="81" spans="1:9" s="5" customFormat="1" ht="18.75" hidden="1" x14ac:dyDescent="0.3">
      <c r="A81" s="40" t="s">
        <v>51</v>
      </c>
      <c r="B81" s="26" t="e">
        <f>(170*2-SUM(#REF!))*0.2+SUM(#REF!)</f>
        <v>#REF!</v>
      </c>
      <c r="C81" s="30" t="e">
        <f>B81/453.6</f>
        <v>#REF!</v>
      </c>
      <c r="D81" s="39" t="e">
        <f>(4*SUM(#REF!-#REF!,#REF!))+(9*#REF!)</f>
        <v>#REF!</v>
      </c>
      <c r="E81" s="22" t="e">
        <f>D81/B81</f>
        <v>#REF!</v>
      </c>
      <c r="F81" s="22"/>
      <c r="G81" s="22"/>
    </row>
    <row r="82" spans="1:9" s="5" customFormat="1" ht="22.5" hidden="1" customHeight="1" x14ac:dyDescent="0.3">
      <c r="A82" s="10" t="s">
        <v>50</v>
      </c>
      <c r="B82" s="25">
        <f>16*15*0.2</f>
        <v>48</v>
      </c>
      <c r="C82" s="29">
        <f>B82/453.6</f>
        <v>0.10582010582010581</v>
      </c>
      <c r="D82" s="32" t="e">
        <f>(4*SUM(#REF!-#REF!,#REF!))+(9*#REF!)</f>
        <v>#REF!</v>
      </c>
      <c r="E82" s="21" t="e">
        <f>D82/B82</f>
        <v>#REF!</v>
      </c>
      <c r="F82" s="21"/>
      <c r="G82" s="21"/>
      <c r="I82" s="5" t="e">
        <f>SUM(D84,D86,D88,D95,D103)/SUM(B103,B95,B88,B86,B84)</f>
        <v>#REF!</v>
      </c>
    </row>
    <row r="83" spans="1:9" ht="18.75" hidden="1" x14ac:dyDescent="0.3">
      <c r="A83" s="10" t="s">
        <v>52</v>
      </c>
      <c r="B83" s="25">
        <f>56</f>
        <v>56</v>
      </c>
      <c r="C83" s="29">
        <f>B83/453.6</f>
        <v>0.12345679012345678</v>
      </c>
      <c r="D83" s="32" t="e">
        <f>(4*SUM(#REF!-#REF!,#REF!))+(9*#REF!)</f>
        <v>#REF!</v>
      </c>
      <c r="E83" s="21" t="e">
        <f>D83/B83</f>
        <v>#REF!</v>
      </c>
      <c r="F83" s="21"/>
      <c r="G83" s="21"/>
      <c r="I83" t="e">
        <f>150*I82</f>
        <v>#REF!</v>
      </c>
    </row>
    <row r="84" spans="1:9" ht="18.75" hidden="1" x14ac:dyDescent="0.3">
      <c r="A84" s="10" t="s">
        <v>56</v>
      </c>
      <c r="B84" s="25" t="e">
        <f>SUM(B81:B83)</f>
        <v>#REF!</v>
      </c>
      <c r="C84" s="29" t="e">
        <f>B84/453.6</f>
        <v>#REF!</v>
      </c>
      <c r="D84" s="32" t="e">
        <f>(4*SUM(#REF!-#REF!,#REF!))+(9*#REF!)</f>
        <v>#REF!</v>
      </c>
      <c r="E84" s="54" t="e">
        <f>D84/B84</f>
        <v>#REF!</v>
      </c>
      <c r="F84" s="54"/>
      <c r="G84" s="54"/>
    </row>
    <row r="85" spans="1:9" ht="18.75" hidden="1" x14ac:dyDescent="0.3">
      <c r="A85" s="10"/>
      <c r="B85" s="25"/>
      <c r="C85" s="29"/>
      <c r="D85" s="32"/>
      <c r="E85" s="21"/>
      <c r="F85" s="21"/>
      <c r="G85" s="21"/>
    </row>
    <row r="86" spans="1:9" ht="37.5" hidden="1" x14ac:dyDescent="0.3">
      <c r="A86" s="16" t="s">
        <v>54</v>
      </c>
      <c r="B86" s="25">
        <v>250</v>
      </c>
      <c r="C86" s="29">
        <f>B86/453.6</f>
        <v>0.55114638447971775</v>
      </c>
      <c r="D86" s="32" t="e">
        <f>(4*SUM(#REF!-#REF!,#REF!))+(9*#REF!)</f>
        <v>#REF!</v>
      </c>
      <c r="E86" s="54" t="e">
        <f>D86/B86</f>
        <v>#REF!</v>
      </c>
      <c r="F86" s="54"/>
      <c r="G86" s="54"/>
    </row>
    <row r="87" spans="1:9" ht="18.75" hidden="1" x14ac:dyDescent="0.3">
      <c r="A87" s="10"/>
      <c r="B87" s="25"/>
      <c r="C87" s="29">
        <f>B87/453.6</f>
        <v>0</v>
      </c>
      <c r="D87" s="32" t="e">
        <f>(4*SUM(#REF!-#REF!,#REF!))+(9*#REF!)</f>
        <v>#REF!</v>
      </c>
      <c r="E87" s="21"/>
      <c r="F87" s="21"/>
      <c r="G87" s="21"/>
    </row>
    <row r="88" spans="1:9" ht="18.75" hidden="1" x14ac:dyDescent="0.3">
      <c r="A88" s="16" t="s">
        <v>55</v>
      </c>
      <c r="B88" s="25">
        <v>160</v>
      </c>
      <c r="C88" s="29">
        <f>B88/453.6</f>
        <v>0.35273368606701938</v>
      </c>
      <c r="D88" s="32" t="e">
        <f>(4*SUM(#REF!-#REF!,#REF!))+(9*#REF!)</f>
        <v>#REF!</v>
      </c>
      <c r="E88" s="54" t="e">
        <f>D88/B88</f>
        <v>#REF!</v>
      </c>
      <c r="F88" s="54"/>
      <c r="G88" s="54"/>
    </row>
    <row r="89" spans="1:9" ht="18.75" hidden="1" x14ac:dyDescent="0.3">
      <c r="A89" s="10"/>
      <c r="B89" s="25"/>
      <c r="C89" s="29"/>
      <c r="D89" s="32"/>
      <c r="E89" s="21"/>
      <c r="F89" s="21"/>
      <c r="G89" s="21"/>
      <c r="H89">
        <f>290/62</f>
        <v>4.67741935483871</v>
      </c>
    </row>
    <row r="90" spans="1:9" ht="18.75" hidden="1" x14ac:dyDescent="0.3">
      <c r="A90" s="10" t="s">
        <v>71</v>
      </c>
      <c r="B90" s="25" t="e">
        <f>SUM(#REF!)+(28.4-SUM(#REF!))*0.1</f>
        <v>#REF!</v>
      </c>
      <c r="C90" s="29" t="e">
        <f>B90/453.6</f>
        <v>#REF!</v>
      </c>
      <c r="D90" s="32" t="e">
        <f>(4*SUM(#REF!-#REF!,#REF!))+(9*#REF!)</f>
        <v>#REF!</v>
      </c>
      <c r="E90" s="21" t="e">
        <f t="shared" ref="E90:E95" si="7">D90/B90</f>
        <v>#REF!</v>
      </c>
      <c r="F90" s="21"/>
      <c r="G90" s="21"/>
    </row>
    <row r="91" spans="1:9" ht="18.75" hidden="1" x14ac:dyDescent="0.3">
      <c r="A91" s="10" t="s">
        <v>72</v>
      </c>
      <c r="B91" s="25">
        <f>42.5*4</f>
        <v>170</v>
      </c>
      <c r="C91" s="29">
        <f>B91/453.6</f>
        <v>0.37477954144620812</v>
      </c>
      <c r="D91" s="32" t="e">
        <f>(4*SUM(#REF!-#REF!,#REF!))+(9*#REF!)</f>
        <v>#REF!</v>
      </c>
      <c r="E91" s="21" t="e">
        <f t="shared" si="7"/>
        <v>#REF!</v>
      </c>
      <c r="F91" s="21"/>
      <c r="G91" s="21"/>
    </row>
    <row r="92" spans="1:9" ht="18.75" hidden="1" x14ac:dyDescent="0.3">
      <c r="A92" s="10" t="s">
        <v>73</v>
      </c>
      <c r="B92" s="25" t="e">
        <f>SUM(#REF!)+(14-SUM(#REF!))*0.1</f>
        <v>#REF!</v>
      </c>
      <c r="C92" s="29" t="e">
        <f>B92/453.6</f>
        <v>#REF!</v>
      </c>
      <c r="D92" s="32" t="e">
        <f>(4*SUM(#REF!-#REF!,#REF!))+(9*#REF!)</f>
        <v>#REF!</v>
      </c>
      <c r="E92" s="21" t="e">
        <f t="shared" si="7"/>
        <v>#REF!</v>
      </c>
      <c r="F92" s="21"/>
      <c r="G92" s="21"/>
    </row>
    <row r="93" spans="1:9" ht="18.75" hidden="1" x14ac:dyDescent="0.3">
      <c r="A93" s="10" t="s">
        <v>79</v>
      </c>
      <c r="B93" s="25" t="e">
        <f>SUM(#REF!)+(245-SUM(#REF!))*0.1</f>
        <v>#REF!</v>
      </c>
      <c r="C93" s="29" t="e">
        <f>B93/453.6</f>
        <v>#REF!</v>
      </c>
      <c r="D93" s="32" t="e">
        <f>(4*SUM(#REF!-#REF!,#REF!))+(9*#REF!)</f>
        <v>#REF!</v>
      </c>
      <c r="E93" s="21" t="e">
        <f t="shared" si="7"/>
        <v>#REF!</v>
      </c>
      <c r="F93" s="21"/>
      <c r="G93" s="21"/>
    </row>
    <row r="94" spans="1:9" ht="18.75" hidden="1" x14ac:dyDescent="0.3">
      <c r="A94" s="10" t="s">
        <v>81</v>
      </c>
      <c r="B94" s="25" t="e">
        <f>SUM(#REF!)+(113-SUM(#REF!))*0.1</f>
        <v>#REF!</v>
      </c>
      <c r="C94" s="29" t="e">
        <f>B94/453.6</f>
        <v>#REF!</v>
      </c>
      <c r="D94" s="32" t="e">
        <f>(4*SUM(#REF!-#REF!,#REF!))+(9*#REF!)</f>
        <v>#REF!</v>
      </c>
      <c r="E94" s="21" t="e">
        <f t="shared" si="7"/>
        <v>#REF!</v>
      </c>
      <c r="F94" s="21"/>
      <c r="G94" s="21"/>
    </row>
    <row r="95" spans="1:9" ht="18.75" hidden="1" x14ac:dyDescent="0.3">
      <c r="A95" s="10" t="s">
        <v>74</v>
      </c>
      <c r="B95" s="25" t="e">
        <f>SUM(B90:B94)/4</f>
        <v>#REF!</v>
      </c>
      <c r="C95" s="29" t="e">
        <f t="shared" ref="C95:D95" si="8">SUM(C90:C94)/4</f>
        <v>#REF!</v>
      </c>
      <c r="D95" s="32" t="e">
        <f t="shared" si="8"/>
        <v>#REF!</v>
      </c>
      <c r="E95" s="54" t="e">
        <f t="shared" si="7"/>
        <v>#REF!</v>
      </c>
      <c r="F95" s="54"/>
      <c r="G95" s="54"/>
    </row>
    <row r="96" spans="1:9" ht="18.75" hidden="1" x14ac:dyDescent="0.3">
      <c r="A96" s="10"/>
      <c r="B96" s="25"/>
      <c r="C96" s="29"/>
      <c r="D96" s="32"/>
      <c r="E96" s="21"/>
      <c r="F96" s="21"/>
      <c r="G96" s="21"/>
    </row>
    <row r="97" spans="1:7" ht="18.75" hidden="1" x14ac:dyDescent="0.3">
      <c r="A97" s="10" t="s">
        <v>75</v>
      </c>
      <c r="B97" s="25" t="e">
        <f>SUM(#REF!)+(68-SUM(#REF!))*0.1</f>
        <v>#REF!</v>
      </c>
      <c r="C97" s="29" t="e">
        <f t="shared" ref="C97:C102" si="9">B97/453.6</f>
        <v>#REF!</v>
      </c>
      <c r="D97" s="32" t="e">
        <f>(4*SUM(#REF!-#REF!,#REF!))+(9*#REF!)</f>
        <v>#REF!</v>
      </c>
      <c r="E97" s="21" t="e">
        <f t="shared" ref="E97:E103" si="10">D97/B97</f>
        <v>#REF!</v>
      </c>
      <c r="F97" s="21"/>
      <c r="G97" s="21"/>
    </row>
    <row r="98" spans="1:7" ht="18.75" hidden="1" x14ac:dyDescent="0.3">
      <c r="A98" s="10" t="s">
        <v>76</v>
      </c>
      <c r="B98" s="25" t="e">
        <f>SUM(#REF!)+(16-SUM(#REF!))*0.1</f>
        <v>#REF!</v>
      </c>
      <c r="C98" s="29" t="e">
        <f t="shared" si="9"/>
        <v>#REF!</v>
      </c>
      <c r="D98" s="32" t="e">
        <f>(4*SUM(#REF!-#REF!,#REF!))+(9*#REF!)</f>
        <v>#REF!</v>
      </c>
      <c r="E98" s="21" t="e">
        <f t="shared" si="10"/>
        <v>#REF!</v>
      </c>
      <c r="F98" s="21"/>
      <c r="G98" s="21"/>
    </row>
    <row r="99" spans="1:7" ht="18.75" hidden="1" x14ac:dyDescent="0.3">
      <c r="A99" s="10" t="s">
        <v>77</v>
      </c>
      <c r="B99" s="25" t="e">
        <f>SUM(#REF!)</f>
        <v>#REF!</v>
      </c>
      <c r="C99" s="29" t="e">
        <f t="shared" si="9"/>
        <v>#REF!</v>
      </c>
      <c r="D99" s="32" t="e">
        <f>(4*SUM(#REF!-#REF!,#REF!))+(9*#REF!)</f>
        <v>#REF!</v>
      </c>
      <c r="E99" s="21" t="e">
        <f t="shared" si="10"/>
        <v>#REF!</v>
      </c>
      <c r="F99" s="21"/>
      <c r="G99" s="21"/>
    </row>
    <row r="100" spans="1:7" ht="18.75" hidden="1" x14ac:dyDescent="0.3">
      <c r="A100" s="10" t="s">
        <v>78</v>
      </c>
      <c r="B100" s="25">
        <v>15</v>
      </c>
      <c r="C100" s="29">
        <f t="shared" si="9"/>
        <v>3.3068783068783067E-2</v>
      </c>
      <c r="D100" s="32" t="e">
        <f>(4*SUM(#REF!-#REF!,#REF!))+(9*#REF!)</f>
        <v>#REF!</v>
      </c>
      <c r="E100" s="21" t="e">
        <f t="shared" si="10"/>
        <v>#REF!</v>
      </c>
      <c r="F100" s="21"/>
      <c r="G100" s="21"/>
    </row>
    <row r="101" spans="1:7" ht="18.75" hidden="1" x14ac:dyDescent="0.3">
      <c r="A101" s="10" t="s">
        <v>80</v>
      </c>
      <c r="B101" s="25" t="e">
        <f>SUM(#REF!)+(73-SUM(#REF!))*0.1</f>
        <v>#REF!</v>
      </c>
      <c r="C101" s="29" t="e">
        <f t="shared" si="9"/>
        <v>#REF!</v>
      </c>
      <c r="D101" s="32" t="e">
        <f>(4*SUM(#REF!-#REF!,#REF!))+(9*#REF!)</f>
        <v>#REF!</v>
      </c>
      <c r="E101" s="21" t="e">
        <f t="shared" si="10"/>
        <v>#REF!</v>
      </c>
      <c r="F101" s="21"/>
      <c r="G101" s="21"/>
    </row>
    <row r="102" spans="1:7" ht="18.75" hidden="1" x14ac:dyDescent="0.3">
      <c r="A102" s="10" t="s">
        <v>82</v>
      </c>
      <c r="B102" s="25">
        <f>56.6/2</f>
        <v>28.3</v>
      </c>
      <c r="C102" s="29">
        <f t="shared" si="9"/>
        <v>6.2389770723104053E-2</v>
      </c>
      <c r="D102" s="32" t="e">
        <f>(4*SUM(#REF!-#REF!,#REF!))+(9*#REF!)</f>
        <v>#REF!</v>
      </c>
      <c r="E102" s="21" t="e">
        <f t="shared" si="10"/>
        <v>#REF!</v>
      </c>
      <c r="F102" s="21"/>
      <c r="G102" s="21"/>
    </row>
    <row r="103" spans="1:7" ht="18.75" hidden="1" x14ac:dyDescent="0.3">
      <c r="A103" s="10" t="s">
        <v>74</v>
      </c>
      <c r="B103" s="25" t="e">
        <f>SUM(B97:B101)/6+B102</f>
        <v>#REF!</v>
      </c>
      <c r="C103" s="29" t="e">
        <f>SUM(C97:C101)/4+C102</f>
        <v>#REF!</v>
      </c>
      <c r="D103" s="32" t="e">
        <f>SUM(D97:D101)/6+D102</f>
        <v>#REF!</v>
      </c>
      <c r="E103" s="54" t="e">
        <f t="shared" si="10"/>
        <v>#REF!</v>
      </c>
      <c r="F103" s="54"/>
      <c r="G103" s="54"/>
    </row>
  </sheetData>
  <sortState ref="A21:Y76">
    <sortCondition ref="A21:A76"/>
  </sortState>
  <mergeCells count="1">
    <mergeCell ref="B18:C18"/>
  </mergeCells>
  <phoneticPr fontId="6" type="noConversion"/>
  <hyperlinks>
    <hyperlink ref="A18" r:id="rId1" xr:uid="{00000000-0004-0000-0100-000000000000}"/>
  </hyperlinks>
  <pageMargins left="0.7" right="0.7" top="0.5" bottom="0.5" header="0.3" footer="0.3"/>
  <pageSetup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Table &amp; Checklist</vt:lpstr>
      <vt:lpstr>Example</vt:lpstr>
      <vt:lpstr>Example!Print_Area</vt:lpstr>
    </vt:vector>
  </TitlesOfParts>
  <Company>Weyerhaeuser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TalbertC</dc:creator>
  <cp:lastModifiedBy>Cheryl Talbert</cp:lastModifiedBy>
  <cp:lastPrinted>2014-03-31T17:38:54Z</cp:lastPrinted>
  <dcterms:created xsi:type="dcterms:W3CDTF">2011-04-28T01:08:11Z</dcterms:created>
  <dcterms:modified xsi:type="dcterms:W3CDTF">2019-05-16T14:44:41Z</dcterms:modified>
</cp:coreProperties>
</file>