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ca\Documents\Tour Jungfrau Region 2018\"/>
    </mc:Choice>
  </mc:AlternateContent>
  <bookViews>
    <workbookView xWindow="0" yWindow="0" windowWidth="20490" windowHeight="7920"/>
  </bookViews>
  <sheets>
    <sheet name="Dist-Elevation Profile" sheetId="1" r:id="rId1"/>
    <sheet name="Exit options" sheetId="2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  <c r="M42" i="1"/>
  <c r="L42" i="1"/>
  <c r="M35" i="1"/>
  <c r="L35" i="1"/>
  <c r="M34" i="1"/>
  <c r="L34" i="1"/>
  <c r="M29" i="1"/>
  <c r="L29" i="1"/>
  <c r="M25" i="1"/>
  <c r="L25" i="1"/>
  <c r="M22" i="1"/>
  <c r="L22" i="1"/>
  <c r="M16" i="1"/>
  <c r="L16" i="1"/>
  <c r="M11" i="1"/>
  <c r="L11" i="1"/>
  <c r="H5" i="1" l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J11" i="1"/>
  <c r="E5" i="1"/>
  <c r="E6" i="1" s="1"/>
  <c r="F6" i="1"/>
  <c r="G7" i="1"/>
  <c r="F8" i="1"/>
  <c r="G9" i="1"/>
  <c r="F10" i="1"/>
  <c r="F11" i="1"/>
  <c r="G12" i="1"/>
  <c r="G13" i="1"/>
  <c r="G14" i="1"/>
  <c r="G15" i="1"/>
  <c r="F16" i="1"/>
  <c r="G17" i="1"/>
  <c r="G18" i="1"/>
  <c r="F19" i="1"/>
  <c r="F20" i="1"/>
  <c r="G21" i="1"/>
  <c r="F22" i="1"/>
  <c r="G23" i="1"/>
  <c r="G24" i="1"/>
  <c r="F25" i="1"/>
  <c r="F26" i="1"/>
  <c r="F27" i="1"/>
  <c r="G28" i="1"/>
  <c r="F29" i="1"/>
  <c r="F30" i="1"/>
  <c r="C31" i="1"/>
  <c r="D31" i="1"/>
  <c r="G31" i="1" s="1"/>
  <c r="D32" i="1"/>
  <c r="D34" i="1"/>
  <c r="F34" i="1" s="1"/>
  <c r="D35" i="1"/>
  <c r="F35" i="1" s="1"/>
  <c r="D36" i="1"/>
  <c r="G37" i="1" s="1"/>
  <c r="F38" i="1"/>
  <c r="F39" i="1"/>
  <c r="F40" i="1"/>
  <c r="F41" i="1"/>
  <c r="G42" i="1"/>
  <c r="F43" i="1"/>
  <c r="F44" i="1"/>
  <c r="G45" i="1"/>
  <c r="G46" i="1"/>
  <c r="F47" i="1"/>
  <c r="F48" i="1"/>
  <c r="F49" i="1"/>
  <c r="G50" i="1"/>
  <c r="G51" i="1"/>
  <c r="F52" i="1"/>
  <c r="F53" i="1"/>
  <c r="G54" i="1"/>
  <c r="G55" i="1"/>
  <c r="I32" i="1" l="1"/>
  <c r="I33" i="1" s="1"/>
  <c r="I34" i="1" s="1"/>
  <c r="I35" i="1" s="1"/>
  <c r="G32" i="1"/>
  <c r="K16" i="1"/>
  <c r="G36" i="1"/>
  <c r="F33" i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K11" i="1"/>
  <c r="E7" i="1"/>
  <c r="H53" i="1" l="1"/>
  <c r="H54" i="1" s="1"/>
  <c r="K52" i="1"/>
  <c r="M52" i="1" s="1"/>
  <c r="I36" i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8" i="1" s="1"/>
  <c r="K22" i="1"/>
  <c r="E8" i="1"/>
  <c r="H55" i="1" l="1"/>
  <c r="H58" i="1" s="1"/>
  <c r="O54" i="1"/>
  <c r="Q54" i="1" s="1"/>
  <c r="K25" i="1"/>
  <c r="E9" i="1"/>
  <c r="K29" i="1" l="1"/>
  <c r="E10" i="1"/>
  <c r="K34" i="1" l="1"/>
  <c r="E11" i="1"/>
  <c r="K35" i="1" l="1"/>
  <c r="E12" i="1"/>
  <c r="K42" i="1" l="1"/>
  <c r="E13" i="1"/>
  <c r="K48" i="1" l="1"/>
  <c r="E14" i="1"/>
  <c r="K53" i="1" l="1"/>
  <c r="M53" i="1" s="1"/>
  <c r="E15" i="1"/>
  <c r="K54" i="1" l="1"/>
  <c r="M54" i="1" s="1"/>
  <c r="K55" i="1"/>
  <c r="M55" i="1" s="1"/>
  <c r="E16" i="1"/>
  <c r="J16" i="1" s="1"/>
  <c r="E17" i="1" l="1"/>
  <c r="E18" i="1" l="1"/>
  <c r="E19" i="1" l="1"/>
  <c r="E20" i="1" l="1"/>
  <c r="E21" i="1" l="1"/>
  <c r="E22" i="1" l="1"/>
  <c r="J22" i="1" s="1"/>
  <c r="E23" i="1" l="1"/>
  <c r="E24" i="1" l="1"/>
  <c r="E25" i="1" l="1"/>
  <c r="J25" i="1" s="1"/>
  <c r="E26" i="1" l="1"/>
  <c r="E27" i="1" l="1"/>
  <c r="E28" i="1" l="1"/>
  <c r="E29" i="1" l="1"/>
  <c r="J29" i="1" s="1"/>
  <c r="E30" i="1" l="1"/>
  <c r="E31" i="1" l="1"/>
  <c r="E32" i="1" l="1"/>
  <c r="E33" i="1" l="1"/>
  <c r="E34" i="1" l="1"/>
  <c r="J34" i="1" s="1"/>
  <c r="E35" i="1" l="1"/>
  <c r="J35" i="1" s="1"/>
  <c r="E36" i="1" l="1"/>
  <c r="E37" i="1" l="1"/>
  <c r="E38" i="1" l="1"/>
  <c r="E39" i="1" l="1"/>
  <c r="E40" i="1" l="1"/>
  <c r="E41" i="1" l="1"/>
  <c r="E42" i="1" l="1"/>
  <c r="J42" i="1" s="1"/>
  <c r="E43" i="1" l="1"/>
  <c r="E44" i="1" l="1"/>
  <c r="E45" i="1" l="1"/>
  <c r="E46" i="1" l="1"/>
  <c r="E47" i="1" l="1"/>
  <c r="E48" i="1" l="1"/>
  <c r="J48" i="1" s="1"/>
  <c r="E49" i="1" l="1"/>
  <c r="E50" i="1" l="1"/>
  <c r="E51" i="1" l="1"/>
  <c r="E52" i="1" l="1"/>
  <c r="J52" i="1" s="1"/>
  <c r="L52" i="1" s="1"/>
  <c r="E53" i="1" l="1"/>
  <c r="J53" i="1" l="1"/>
  <c r="L53" i="1" s="1"/>
  <c r="E54" i="1"/>
  <c r="N54" i="1" s="1"/>
  <c r="P54" i="1" s="1"/>
  <c r="J54" i="1" l="1"/>
  <c r="L54" i="1" s="1"/>
  <c r="E55" i="1"/>
  <c r="J55" i="1" l="1"/>
  <c r="L55" i="1" s="1"/>
  <c r="E58" i="1"/>
</calcChain>
</file>

<file path=xl/sharedStrings.xml><?xml version="1.0" encoding="utf-8"?>
<sst xmlns="http://schemas.openxmlformats.org/spreadsheetml/2006/main" count="150" uniqueCount="125">
  <si>
    <t>Kandersteg</t>
  </si>
  <si>
    <t>Arrive at Oeschinensee (optional walk 1000m up to Frundenhutte)</t>
  </si>
  <si>
    <t>Blumlisalphutte</t>
  </si>
  <si>
    <t>Oberi Bundalp</t>
  </si>
  <si>
    <t>Steinenburg</t>
  </si>
  <si>
    <t>ober durrenberg</t>
  </si>
  <si>
    <t>Sefinenfurgga</t>
  </si>
  <si>
    <t>Rotstock Hutte</t>
  </si>
  <si>
    <t>back to main trail at Untere Busenalp</t>
  </si>
  <si>
    <t>Busenalp side trip</t>
  </si>
  <si>
    <t>back to Busengrat jct</t>
  </si>
  <si>
    <t>Side trip to Tanzbodeli</t>
  </si>
  <si>
    <t>Busengrat jct to Tanzbodeli</t>
  </si>
  <si>
    <t>Obersteinberg</t>
  </si>
  <si>
    <t xml:space="preserve">Side trip to Oberhornsee tarn </t>
  </si>
  <si>
    <t>Moraine crest</t>
  </si>
  <si>
    <t>Schwand</t>
  </si>
  <si>
    <t>Trachsellaunen</t>
  </si>
  <si>
    <t>Cable car to Stechelberg</t>
  </si>
  <si>
    <t xml:space="preserve">Walk to Gimmelwald </t>
  </si>
  <si>
    <t>Murren</t>
  </si>
  <si>
    <t>Grutschalp (cable car) or Winteregg (walk)</t>
  </si>
  <si>
    <t>Cogwheel train down to Lauterbrunnen</t>
  </si>
  <si>
    <t>Wengen (walk or cable car)</t>
  </si>
  <si>
    <t>Mannlichen Peak</t>
  </si>
  <si>
    <t>Grindelwaldblick</t>
  </si>
  <si>
    <t>Kleine Scheidegg (optional ride to Jungfraujoch and back)</t>
  </si>
  <si>
    <t>Eigergletscher</t>
  </si>
  <si>
    <t>Jct with Eiger Trail</t>
  </si>
  <si>
    <t>Alpiglen</t>
  </si>
  <si>
    <t>Berghaus Marmorbruch</t>
  </si>
  <si>
    <t xml:space="preserve">Wysseflue jct </t>
  </si>
  <si>
    <t>Berghaus Baregg</t>
  </si>
  <si>
    <t>Wysseflue jct to Berghaus Baregg</t>
  </si>
  <si>
    <t>Pfingstegg station</t>
  </si>
  <si>
    <t>Chalet Milchbach</t>
  </si>
  <si>
    <t xml:space="preserve">Hotel Wetterhorn </t>
  </si>
  <si>
    <t>Back to Jct</t>
  </si>
  <si>
    <t xml:space="preserve">Gleckstein Hutte </t>
  </si>
  <si>
    <t xml:space="preserve">Jct to Gleckstein Hutte </t>
  </si>
  <si>
    <t>Grosse Scheidegg</t>
  </si>
  <si>
    <t>First</t>
  </si>
  <si>
    <t>Bachsee</t>
  </si>
  <si>
    <t>Faulhorn Hotel viewpoint</t>
  </si>
  <si>
    <t>Weber Hutte</t>
  </si>
  <si>
    <t>Foot of Oberberghorn</t>
  </si>
  <si>
    <t>Side trip up Oberberghorn</t>
  </si>
  <si>
    <t>Daube Viewpoint</t>
  </si>
  <si>
    <t>Store bags at Interlaken hotel, early train to Wilderswil, cog rail to Schynige Platte</t>
  </si>
  <si>
    <t>Arrive Interlaken - optional hike on the Harder Kulm trail, stay there.</t>
  </si>
  <si>
    <t>Loss</t>
  </si>
  <si>
    <t>Elevation Gain (m)</t>
  </si>
  <si>
    <t>CUM Kms</t>
  </si>
  <si>
    <t>Meters</t>
  </si>
  <si>
    <t>kms</t>
  </si>
  <si>
    <t>LOCATION</t>
  </si>
  <si>
    <t>NIGHT</t>
  </si>
  <si>
    <t>Free day in Murren - optional via ferrata or walk to the Shilthorn then cable car back down.  Stay in Murren</t>
  </si>
  <si>
    <t>Train to Interlaken - stay there</t>
  </si>
  <si>
    <t>Daily kms</t>
  </si>
  <si>
    <t>Daily Gain (m)</t>
  </si>
  <si>
    <t>Cum Gain (m)</t>
  </si>
  <si>
    <t>Cum Loss (m)</t>
  </si>
  <si>
    <t>Distance-Elevation Profile for Proposed Jungfrau High Trek</t>
  </si>
  <si>
    <t>Closest Exit Point</t>
  </si>
  <si>
    <t>Approx Exit Time</t>
  </si>
  <si>
    <t>Nearby Medical Services in Jungfrau Region</t>
  </si>
  <si>
    <t>Lauterbrunnen</t>
  </si>
  <si>
    <t>Dr. Bruno Durrer (English speaking)</t>
  </si>
  <si>
    <t>Dokterhu (near the Jungfrau Hotel)</t>
  </si>
  <si>
    <t>3822 Lauterbrunnen</t>
  </si>
  <si>
    <t>+41 33 856 26 27</t>
  </si>
  <si>
    <t>Wengen</t>
  </si>
  <si>
    <t>Dr. U. Allenspach (English speaking)</t>
  </si>
  <si>
    <t>Haus Arba</t>
  </si>
  <si>
    <t>Wengen, CH 3823</t>
  </si>
  <si>
    <t>Tel. +41 33 856 28 28</t>
  </si>
  <si>
    <t>Hospital in Jungfrau Region</t>
  </si>
  <si>
    <t>Spital Interlaken</t>
  </si>
  <si>
    <t>Weissenaustrasse 27</t>
  </si>
  <si>
    <t>Unterseen, Interlaken, CH 3800</t>
  </si>
  <si>
    <t>+41 33 826 25 00</t>
  </si>
  <si>
    <t>Emergency Evacuation Instructions</t>
  </si>
  <si>
    <t>In the event of a serious accident or medical emergency, have someone remain with the participant.</t>
  </si>
  <si>
    <t>If there is a mountain hut, inn, farm, or house nearby, seek assistance there.</t>
  </si>
  <si>
    <t>The international distress call is a series of six signals (blasts on a whistle or horn, and after dark, flashes with a light) spaced evenly for a minute, followed by a one minute pause. Then repeat with an additional six signals. The reply is three signals followed by a minute,s pause.</t>
  </si>
  <si>
    <t>Call the Police (117) or 1414 which calls out a helicopter rescue (REGA). This should be used only if absolutely necessary.</t>
  </si>
  <si>
    <t>Gondola to Interlaken or helicopter evac to Interlaken hospital</t>
  </si>
  <si>
    <t>&lt;&lt; 1 day</t>
  </si>
  <si>
    <t>&lt;&lt;1 day</t>
  </si>
  <si>
    <t xml:space="preserve">Free day in Murren </t>
  </si>
  <si>
    <t>17kms, 903m gain</t>
  </si>
  <si>
    <t>Dist/Gain</t>
  </si>
  <si>
    <t>day</t>
  </si>
  <si>
    <t>Walk Faulhorn Hotel to Glecskteinhutte</t>
  </si>
  <si>
    <t>17.6, 759</t>
  </si>
  <si>
    <t>Walk Glecksteinhutte to Berghaus Baregg</t>
  </si>
  <si>
    <t>15.5, 553</t>
  </si>
  <si>
    <t>Walk Berghaus Baregg to Alpiglen</t>
  </si>
  <si>
    <t>11.5, 500</t>
  </si>
  <si>
    <t>Walk Alpiglen to Kleine Scheidegg to Grindelwaldblick</t>
  </si>
  <si>
    <t>9.8, 755</t>
  </si>
  <si>
    <t>Shelter at several nearby huts/Inns, bus or heli evac to Interlaken Hospital</t>
  </si>
  <si>
    <t>17.4, 1070</t>
  </si>
  <si>
    <t>n/a</t>
  </si>
  <si>
    <t>Walk to Gimmelwald, cable car to Stechelberg, walk to Obersteinberg</t>
  </si>
  <si>
    <t>18.6, 1353</t>
  </si>
  <si>
    <t>Walk Obersteinberg to Rotstock Hutte</t>
  </si>
  <si>
    <t>11.7, 515</t>
  </si>
  <si>
    <t>Walk Rotstock Hutte to Blumlisalphutte</t>
  </si>
  <si>
    <t>16.5, 1940</t>
  </si>
  <si>
    <t xml:space="preserve">Walk Blumlisalphutte to Oeschinensee </t>
  </si>
  <si>
    <t>5, 0</t>
  </si>
  <si>
    <t>Walk to Kandersteg - train to Interlaken</t>
  </si>
  <si>
    <t>3.5, 0</t>
  </si>
  <si>
    <r>
      <t>Interlaken </t>
    </r>
    <r>
      <rPr>
        <sz val="10"/>
        <color rgb="FF191717"/>
        <rFont val="Latomedium"/>
        <charset val="1"/>
      </rPr>
      <t>(about 15 minutes from Lauterbrunnen &amp; Grindelwald)</t>
    </r>
  </si>
  <si>
    <t>Walk over Mannlichen Peak, down to Lauterbrunnen, Up to Murren (cable car option)</t>
  </si>
  <si>
    <t>Train Wilderswil to Schynigge Platte, walk to Faulhorn Hotel</t>
  </si>
  <si>
    <t>Exit Options for Proposed Jungfrau High Trek</t>
  </si>
  <si>
    <t>Daily Miles</t>
  </si>
  <si>
    <t>Daily Gain (ft)</t>
  </si>
  <si>
    <t>Cum Miles</t>
  </si>
  <si>
    <t>Cum Gain/Loss ft</t>
  </si>
  <si>
    <t>11 alt</t>
  </si>
  <si>
    <t>If night at Bundalp instead of Blumlisalphutte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</si>
</sst>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111010"/>
      <name val="Latomedium"/>
    </font>
    <font>
      <sz val="10"/>
      <color theme="1"/>
      <name val="Calibri"/>
      <family val="2"/>
      <scheme val="minor"/>
    </font>
    <font>
      <sz val="10"/>
      <color rgb="FF111010"/>
      <name val="Latomedium"/>
    </font>
    <font>
      <b/>
      <sz val="10"/>
      <color rgb="FF111010"/>
      <name val="Latomedium"/>
      <charset val="1"/>
    </font>
    <font>
      <b/>
      <sz val="10"/>
      <color rgb="FF191717"/>
      <name val="Latomedium"/>
      <charset val="1"/>
    </font>
    <font>
      <sz val="10"/>
      <color rgb="FF191717"/>
      <name val="Latomedium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/>
    </xf>
    <xf numFmtId="1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4" fontId="0" fillId="0" borderId="0" xfId="0" applyNumberFormat="1" applyFill="1"/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/>
    <xf numFmtId="164" fontId="1" fillId="0" borderId="1" xfId="0" applyNumberFormat="1" applyFont="1" applyFill="1" applyBorder="1"/>
    <xf numFmtId="164" fontId="1" fillId="2" borderId="1" xfId="0" applyNumberFormat="1" applyFont="1" applyFill="1" applyBorder="1"/>
    <xf numFmtId="164" fontId="1" fillId="0" borderId="1" xfId="0" applyNumberFormat="1" applyFont="1" applyFill="1" applyBorder="1" applyAlignment="1">
      <alignment wrapText="1"/>
    </xf>
    <xf numFmtId="0" fontId="1" fillId="0" borderId="0" xfId="0" applyFont="1" applyFill="1"/>
    <xf numFmtId="0" fontId="2" fillId="0" borderId="0" xfId="0" applyFont="1" applyFill="1"/>
    <xf numFmtId="164" fontId="1" fillId="0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ont="1" applyFill="1" applyBorder="1"/>
    <xf numFmtId="0" fontId="3" fillId="0" borderId="0" xfId="0" applyFont="1" applyAlignment="1">
      <alignment vertical="center" wrapText="1"/>
    </xf>
    <xf numFmtId="0" fontId="4" fillId="0" borderId="0" xfId="0" applyFont="1" applyFill="1"/>
    <xf numFmtId="164" fontId="0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8" fillId="3" borderId="0" xfId="0" quotePrefix="1" applyFont="1" applyFill="1" applyAlignment="1">
      <alignment wrapText="1"/>
    </xf>
    <xf numFmtId="1" fontId="0" fillId="0" borderId="0" xfId="0" applyNumberFormat="1" applyFill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0" fillId="0" borderId="0" xfId="0" applyNumberFormat="1" applyFill="1" applyBorder="1"/>
    <xf numFmtId="1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Distance-Elevation Profile for Jungfrau High Trek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2194042367489"/>
          <c:y val="0.10863515239330175"/>
          <c:w val="0.86437936182069663"/>
          <c:h val="0.739056249434337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'Dist-Elevation Profile'!$E$5:$E$55</c:f>
              <c:numCache>
                <c:formatCode>0.0</c:formatCode>
                <c:ptCount val="51"/>
                <c:pt idx="0">
                  <c:v>0</c:v>
                </c:pt>
                <c:pt idx="1">
                  <c:v>0.9</c:v>
                </c:pt>
                <c:pt idx="2">
                  <c:v>1.5</c:v>
                </c:pt>
                <c:pt idx="3">
                  <c:v>1.7</c:v>
                </c:pt>
                <c:pt idx="4">
                  <c:v>2.2999999999999998</c:v>
                </c:pt>
                <c:pt idx="5">
                  <c:v>7.8</c:v>
                </c:pt>
                <c:pt idx="6">
                  <c:v>17.100000000000001</c:v>
                </c:pt>
                <c:pt idx="7">
                  <c:v>19.700000000000003</c:v>
                </c:pt>
                <c:pt idx="8">
                  <c:v>23.1</c:v>
                </c:pt>
                <c:pt idx="9">
                  <c:v>28.200000000000003</c:v>
                </c:pt>
                <c:pt idx="10">
                  <c:v>31.000000000000004</c:v>
                </c:pt>
                <c:pt idx="11">
                  <c:v>34.700000000000003</c:v>
                </c:pt>
                <c:pt idx="12">
                  <c:v>36.700000000000003</c:v>
                </c:pt>
                <c:pt idx="13">
                  <c:v>42</c:v>
                </c:pt>
                <c:pt idx="14">
                  <c:v>43.5</c:v>
                </c:pt>
                <c:pt idx="15">
                  <c:v>47.1</c:v>
                </c:pt>
                <c:pt idx="16">
                  <c:v>47.35</c:v>
                </c:pt>
                <c:pt idx="17">
                  <c:v>50.15</c:v>
                </c:pt>
                <c:pt idx="18">
                  <c:v>51.65</c:v>
                </c:pt>
                <c:pt idx="19">
                  <c:v>52.65</c:v>
                </c:pt>
                <c:pt idx="20">
                  <c:v>61.64</c:v>
                </c:pt>
                <c:pt idx="21">
                  <c:v>62.64</c:v>
                </c:pt>
                <c:pt idx="22">
                  <c:v>68.540000000000006</c:v>
                </c:pt>
                <c:pt idx="23">
                  <c:v>70.7</c:v>
                </c:pt>
                <c:pt idx="24">
                  <c:v>71.400000000000006</c:v>
                </c:pt>
                <c:pt idx="25">
                  <c:v>76.300000000000011</c:v>
                </c:pt>
                <c:pt idx="26">
                  <c:v>81.200000000000017</c:v>
                </c:pt>
                <c:pt idx="27">
                  <c:v>81.200000000000017</c:v>
                </c:pt>
                <c:pt idx="28">
                  <c:v>81.200000000000017</c:v>
                </c:pt>
                <c:pt idx="29">
                  <c:v>88.800000000000011</c:v>
                </c:pt>
                <c:pt idx="30">
                  <c:v>95.800000000000011</c:v>
                </c:pt>
                <c:pt idx="31">
                  <c:v>98.550000000000011</c:v>
                </c:pt>
                <c:pt idx="32">
                  <c:v>98.550000000000011</c:v>
                </c:pt>
                <c:pt idx="33">
                  <c:v>100.88000000000001</c:v>
                </c:pt>
                <c:pt idx="34">
                  <c:v>103.98</c:v>
                </c:pt>
                <c:pt idx="35">
                  <c:v>104.98</c:v>
                </c:pt>
                <c:pt idx="36">
                  <c:v>111.78</c:v>
                </c:pt>
                <c:pt idx="37">
                  <c:v>114.42</c:v>
                </c:pt>
                <c:pt idx="38">
                  <c:v>116.22</c:v>
                </c:pt>
                <c:pt idx="39">
                  <c:v>116.62</c:v>
                </c:pt>
                <c:pt idx="40">
                  <c:v>117.02000000000001</c:v>
                </c:pt>
                <c:pt idx="41">
                  <c:v>118.42000000000002</c:v>
                </c:pt>
                <c:pt idx="42">
                  <c:v>119.42000000000002</c:v>
                </c:pt>
                <c:pt idx="43">
                  <c:v>126.12000000000002</c:v>
                </c:pt>
                <c:pt idx="44">
                  <c:v>129.02000000000001</c:v>
                </c:pt>
                <c:pt idx="45">
                  <c:v>131.12</c:v>
                </c:pt>
                <c:pt idx="46">
                  <c:v>135.12</c:v>
                </c:pt>
                <c:pt idx="47">
                  <c:v>139.42000000000002</c:v>
                </c:pt>
                <c:pt idx="48">
                  <c:v>142.62</c:v>
                </c:pt>
                <c:pt idx="49">
                  <c:v>147.62</c:v>
                </c:pt>
                <c:pt idx="50">
                  <c:v>151.22</c:v>
                </c:pt>
              </c:numCache>
            </c:numRef>
          </c:xVal>
          <c:yVal>
            <c:numRef>
              <c:f>'Dist-Elevation Profile'!$D$5:$D$55</c:f>
              <c:numCache>
                <c:formatCode>General</c:formatCode>
                <c:ptCount val="51"/>
                <c:pt idx="0">
                  <c:v>1967</c:v>
                </c:pt>
                <c:pt idx="1">
                  <c:v>2076</c:v>
                </c:pt>
                <c:pt idx="2">
                  <c:v>1978</c:v>
                </c:pt>
                <c:pt idx="3">
                  <c:v>2069</c:v>
                </c:pt>
                <c:pt idx="4">
                  <c:v>1978</c:v>
                </c:pt>
                <c:pt idx="5">
                  <c:v>2344</c:v>
                </c:pt>
                <c:pt idx="6">
                  <c:v>2681</c:v>
                </c:pt>
                <c:pt idx="7">
                  <c:v>2265</c:v>
                </c:pt>
                <c:pt idx="8">
                  <c:v>2250</c:v>
                </c:pt>
                <c:pt idx="9">
                  <c:v>1962</c:v>
                </c:pt>
                <c:pt idx="10">
                  <c:v>1558</c:v>
                </c:pt>
                <c:pt idx="11">
                  <c:v>2317</c:v>
                </c:pt>
                <c:pt idx="12">
                  <c:v>1558</c:v>
                </c:pt>
                <c:pt idx="13">
                  <c:v>1228</c:v>
                </c:pt>
                <c:pt idx="14">
                  <c:v>1348</c:v>
                </c:pt>
                <c:pt idx="15">
                  <c:v>1392</c:v>
                </c:pt>
                <c:pt idx="16">
                  <c:v>1386</c:v>
                </c:pt>
                <c:pt idx="17">
                  <c:v>1775</c:v>
                </c:pt>
                <c:pt idx="18">
                  <c:v>1386</c:v>
                </c:pt>
                <c:pt idx="19">
                  <c:v>1120</c:v>
                </c:pt>
                <c:pt idx="20">
                  <c:v>1620</c:v>
                </c:pt>
                <c:pt idx="21">
                  <c:v>1725</c:v>
                </c:pt>
                <c:pt idx="22">
                  <c:v>2320</c:v>
                </c:pt>
                <c:pt idx="23">
                  <c:v>2061</c:v>
                </c:pt>
                <c:pt idx="24">
                  <c:v>2116</c:v>
                </c:pt>
                <c:pt idx="25">
                  <c:v>2343</c:v>
                </c:pt>
                <c:pt idx="26" formatCode="0">
                  <c:v>1274.3902439024391</c:v>
                </c:pt>
                <c:pt idx="27" formatCode="0">
                  <c:v>802.13414634146341</c:v>
                </c:pt>
                <c:pt idx="28" formatCode="0">
                  <c:v>1487</c:v>
                </c:pt>
                <c:pt idx="29" formatCode="0">
                  <c:v>1645.4268292682927</c:v>
                </c:pt>
                <c:pt idx="30" formatCode="0">
                  <c:v>2970.7317073170734</c:v>
                </c:pt>
                <c:pt idx="31" formatCode="0">
                  <c:v>1367.3780487804879</c:v>
                </c:pt>
                <c:pt idx="32">
                  <c:v>910</c:v>
                </c:pt>
                <c:pt idx="33">
                  <c:v>1201</c:v>
                </c:pt>
                <c:pt idx="34">
                  <c:v>1648</c:v>
                </c:pt>
                <c:pt idx="35">
                  <c:v>2125</c:v>
                </c:pt>
                <c:pt idx="36">
                  <c:v>2263</c:v>
                </c:pt>
                <c:pt idx="37">
                  <c:v>1778</c:v>
                </c:pt>
                <c:pt idx="38">
                  <c:v>1940</c:v>
                </c:pt>
                <c:pt idx="39">
                  <c:v>2095</c:v>
                </c:pt>
                <c:pt idx="40">
                  <c:v>1940</c:v>
                </c:pt>
                <c:pt idx="41">
                  <c:v>1841</c:v>
                </c:pt>
                <c:pt idx="42">
                  <c:v>1940</c:v>
                </c:pt>
                <c:pt idx="43">
                  <c:v>2039</c:v>
                </c:pt>
                <c:pt idx="44">
                  <c:v>2612</c:v>
                </c:pt>
                <c:pt idx="45">
                  <c:v>1995</c:v>
                </c:pt>
                <c:pt idx="46">
                  <c:v>1470</c:v>
                </c:pt>
                <c:pt idx="47">
                  <c:v>1840</c:v>
                </c:pt>
                <c:pt idx="48">
                  <c:v>2837</c:v>
                </c:pt>
                <c:pt idx="49">
                  <c:v>1593</c:v>
                </c:pt>
                <c:pt idx="50">
                  <c:v>1176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BC-43BE-AC6C-CAB757FE6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204280"/>
        <c:axId val="469204608"/>
      </c:scatterChart>
      <c:valAx>
        <c:axId val="469204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Cumulative</a:t>
                </a:r>
                <a:r>
                  <a:rPr lang="en-US" sz="1400" b="1" baseline="0"/>
                  <a:t> Distance (kms)</a:t>
                </a:r>
                <a:endParaRPr lang="en-US" sz="1400" b="1"/>
              </a:p>
            </c:rich>
          </c:tx>
          <c:layout>
            <c:manualLayout>
              <c:xMode val="edge"/>
              <c:yMode val="edge"/>
              <c:x val="0.36457599565730858"/>
              <c:y val="0.91710057519405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204608"/>
        <c:crosses val="autoZero"/>
        <c:crossBetween val="midCat"/>
      </c:valAx>
      <c:valAx>
        <c:axId val="46920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Elevation (Meters)</a:t>
                </a:r>
              </a:p>
            </c:rich>
          </c:tx>
          <c:layout>
            <c:manualLayout>
              <c:xMode val="edge"/>
              <c:yMode val="edge"/>
              <c:x val="1.906857352401907E-2"/>
              <c:y val="0.332470288409306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20428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76</xdr:row>
      <xdr:rowOff>85725</xdr:rowOff>
    </xdr:from>
    <xdr:to>
      <xdr:col>12</xdr:col>
      <xdr:colOff>619124</xdr:colOff>
      <xdr:row>117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D0B0CD-AE71-49CC-AFCA-8423FA841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topLeftCell="A44" workbookViewId="0">
      <selection activeCell="K52" sqref="A52:K52"/>
    </sheetView>
  </sheetViews>
  <sheetFormatPr defaultRowHeight="15"/>
  <cols>
    <col min="1" max="1" width="9.140625" style="1"/>
    <col min="2" max="2" width="42.7109375" style="1" customWidth="1"/>
    <col min="3" max="3" width="9.140625" style="26"/>
    <col min="4" max="4" width="9.140625" style="1"/>
    <col min="5" max="5" width="9.140625" style="26"/>
    <col min="6" max="7" width="9.140625" style="1"/>
    <col min="8" max="9" width="9.140625" style="26"/>
    <col min="10" max="13" width="9.5703125" style="26" customWidth="1"/>
    <col min="14" max="16384" width="9.140625" style="1"/>
  </cols>
  <sheetData>
    <row r="1" spans="1:13" ht="21">
      <c r="A1" s="33" t="s">
        <v>63</v>
      </c>
    </row>
    <row r="3" spans="1:13" s="32" customFormat="1" ht="45">
      <c r="A3" s="25" t="s">
        <v>56</v>
      </c>
      <c r="B3" s="22" t="s">
        <v>55</v>
      </c>
      <c r="C3" s="34" t="s">
        <v>54</v>
      </c>
      <c r="D3" s="24" t="s">
        <v>53</v>
      </c>
      <c r="E3" s="29" t="s">
        <v>52</v>
      </c>
      <c r="F3" s="23" t="s">
        <v>51</v>
      </c>
      <c r="G3" s="22" t="s">
        <v>50</v>
      </c>
      <c r="H3" s="31" t="s">
        <v>61</v>
      </c>
      <c r="I3" s="31" t="s">
        <v>62</v>
      </c>
      <c r="J3" s="29" t="s">
        <v>59</v>
      </c>
      <c r="K3" s="31" t="s">
        <v>60</v>
      </c>
      <c r="L3" s="31" t="s">
        <v>119</v>
      </c>
      <c r="M3" s="31" t="s">
        <v>120</v>
      </c>
    </row>
    <row r="4" spans="1:13" ht="32.25" customHeight="1">
      <c r="A4" s="21">
        <v>1</v>
      </c>
      <c r="B4" s="20" t="s">
        <v>49</v>
      </c>
      <c r="C4" s="35"/>
      <c r="D4" s="19"/>
      <c r="E4" s="30"/>
      <c r="F4" s="18"/>
      <c r="G4" s="18"/>
      <c r="H4" s="30"/>
      <c r="I4" s="30"/>
      <c r="J4" s="30">
        <v>0</v>
      </c>
      <c r="K4" s="30">
        <v>0</v>
      </c>
      <c r="L4" s="30">
        <v>0</v>
      </c>
      <c r="M4" s="30">
        <v>0</v>
      </c>
    </row>
    <row r="5" spans="1:13" ht="32.25" customHeight="1">
      <c r="A5" s="12"/>
      <c r="B5" s="11" t="s">
        <v>48</v>
      </c>
      <c r="C5" s="36">
        <v>0</v>
      </c>
      <c r="D5" s="10">
        <v>1967</v>
      </c>
      <c r="E5" s="14">
        <f>C5</f>
        <v>0</v>
      </c>
      <c r="F5" s="13">
        <v>0</v>
      </c>
      <c r="G5" s="13">
        <v>0</v>
      </c>
      <c r="H5" s="14">
        <f>F5*3.28</f>
        <v>0</v>
      </c>
      <c r="I5" s="14">
        <f>G5*3.28</f>
        <v>0</v>
      </c>
      <c r="J5" s="14"/>
      <c r="K5" s="14"/>
      <c r="L5" s="14"/>
      <c r="M5" s="14"/>
    </row>
    <row r="6" spans="1:13">
      <c r="A6" s="12"/>
      <c r="B6" s="13" t="s">
        <v>47</v>
      </c>
      <c r="C6" s="36">
        <v>0.9</v>
      </c>
      <c r="D6" s="10">
        <v>2076</v>
      </c>
      <c r="E6" s="14">
        <f t="shared" ref="E6:E53" si="0">E5+C6</f>
        <v>0.9</v>
      </c>
      <c r="F6" s="13">
        <f>D6-D5</f>
        <v>109</v>
      </c>
      <c r="G6" s="13">
        <v>0</v>
      </c>
      <c r="H6" s="14">
        <f>(H5+F6)</f>
        <v>109</v>
      </c>
      <c r="I6" s="14">
        <f>(I5+G6)</f>
        <v>0</v>
      </c>
      <c r="J6" s="14"/>
      <c r="K6" s="14"/>
      <c r="L6" s="14"/>
      <c r="M6" s="14"/>
    </row>
    <row r="7" spans="1:13">
      <c r="A7" s="12"/>
      <c r="B7" s="13" t="s">
        <v>45</v>
      </c>
      <c r="C7" s="36">
        <v>0.6</v>
      </c>
      <c r="D7" s="10">
        <v>1978</v>
      </c>
      <c r="E7" s="14">
        <f t="shared" si="0"/>
        <v>1.5</v>
      </c>
      <c r="F7" s="13">
        <v>0</v>
      </c>
      <c r="G7" s="13">
        <f>D7-D6</f>
        <v>-98</v>
      </c>
      <c r="H7" s="14">
        <f t="shared" ref="H7:H55" si="1">(H6+F7)</f>
        <v>109</v>
      </c>
      <c r="I7" s="14">
        <f t="shared" ref="I7:I55" si="2">(I6+G7)</f>
        <v>-98</v>
      </c>
      <c r="J7" s="14"/>
      <c r="K7" s="14"/>
      <c r="L7" s="14"/>
      <c r="M7" s="14"/>
    </row>
    <row r="8" spans="1:13">
      <c r="A8" s="12"/>
      <c r="B8" s="13" t="s">
        <v>46</v>
      </c>
      <c r="C8" s="36">
        <v>0.2</v>
      </c>
      <c r="D8" s="10">
        <v>2069</v>
      </c>
      <c r="E8" s="14">
        <f t="shared" si="0"/>
        <v>1.7</v>
      </c>
      <c r="F8" s="13">
        <f>D8-D7</f>
        <v>91</v>
      </c>
      <c r="G8" s="13">
        <v>0</v>
      </c>
      <c r="H8" s="14">
        <f t="shared" si="1"/>
        <v>200</v>
      </c>
      <c r="I8" s="14">
        <f t="shared" si="2"/>
        <v>-98</v>
      </c>
      <c r="J8" s="14"/>
      <c r="K8" s="14"/>
      <c r="L8" s="14"/>
      <c r="M8" s="14"/>
    </row>
    <row r="9" spans="1:13">
      <c r="A9" s="12"/>
      <c r="B9" s="13" t="s">
        <v>45</v>
      </c>
      <c r="C9" s="36">
        <v>0.6</v>
      </c>
      <c r="D9" s="10">
        <v>1978</v>
      </c>
      <c r="E9" s="14">
        <f t="shared" si="0"/>
        <v>2.2999999999999998</v>
      </c>
      <c r="F9" s="13">
        <v>0</v>
      </c>
      <c r="G9" s="13">
        <f>D9-D8</f>
        <v>-91</v>
      </c>
      <c r="H9" s="14">
        <f t="shared" si="1"/>
        <v>200</v>
      </c>
      <c r="I9" s="14">
        <f t="shared" si="2"/>
        <v>-189</v>
      </c>
      <c r="J9" s="14"/>
      <c r="K9" s="14"/>
      <c r="L9" s="14"/>
      <c r="M9" s="14"/>
    </row>
    <row r="10" spans="1:13">
      <c r="A10" s="12"/>
      <c r="B10" s="13" t="s">
        <v>44</v>
      </c>
      <c r="C10" s="36">
        <v>5.5</v>
      </c>
      <c r="D10" s="10">
        <v>2344</v>
      </c>
      <c r="E10" s="14">
        <f t="shared" si="0"/>
        <v>7.8</v>
      </c>
      <c r="F10" s="13">
        <f>D10-D9</f>
        <v>366</v>
      </c>
      <c r="G10" s="13">
        <v>0</v>
      </c>
      <c r="H10" s="14">
        <f t="shared" si="1"/>
        <v>566</v>
      </c>
      <c r="I10" s="14">
        <f t="shared" si="2"/>
        <v>-189</v>
      </c>
      <c r="J10" s="14"/>
      <c r="K10" s="14"/>
      <c r="L10" s="14"/>
      <c r="M10" s="14"/>
    </row>
    <row r="11" spans="1:13">
      <c r="A11" s="8">
        <v>2</v>
      </c>
      <c r="B11" s="4" t="s">
        <v>43</v>
      </c>
      <c r="C11" s="37">
        <v>9.3000000000000007</v>
      </c>
      <c r="D11" s="6">
        <v>2681</v>
      </c>
      <c r="E11" s="5">
        <f t="shared" si="0"/>
        <v>17.100000000000001</v>
      </c>
      <c r="F11" s="4">
        <f>D11-D10</f>
        <v>337</v>
      </c>
      <c r="G11" s="4">
        <v>0</v>
      </c>
      <c r="H11" s="5">
        <f t="shared" si="1"/>
        <v>903</v>
      </c>
      <c r="I11" s="5">
        <f t="shared" si="2"/>
        <v>-189</v>
      </c>
      <c r="J11" s="5">
        <f>SUM(C5:C11)</f>
        <v>17.100000000000001</v>
      </c>
      <c r="K11" s="5">
        <f>SUM(F5:F11)</f>
        <v>903</v>
      </c>
      <c r="L11" s="5">
        <f>J10:J11*3280/5280</f>
        <v>10.622727272727275</v>
      </c>
      <c r="M11" s="28">
        <f>K11*3.28</f>
        <v>2961.8399999999997</v>
      </c>
    </row>
    <row r="12" spans="1:13">
      <c r="A12" s="12"/>
      <c r="B12" s="13" t="s">
        <v>42</v>
      </c>
      <c r="C12" s="36">
        <v>2.6</v>
      </c>
      <c r="D12" s="10">
        <v>2265</v>
      </c>
      <c r="E12" s="14">
        <f t="shared" si="0"/>
        <v>19.700000000000003</v>
      </c>
      <c r="F12" s="13">
        <v>0</v>
      </c>
      <c r="G12" s="13">
        <f>D12-D11</f>
        <v>-416</v>
      </c>
      <c r="H12" s="14">
        <f t="shared" si="1"/>
        <v>903</v>
      </c>
      <c r="I12" s="14">
        <f t="shared" si="2"/>
        <v>-605</v>
      </c>
      <c r="J12" s="14"/>
      <c r="K12" s="14"/>
      <c r="L12" s="14"/>
      <c r="M12" s="14"/>
    </row>
    <row r="13" spans="1:13">
      <c r="A13" s="12"/>
      <c r="B13" s="13" t="s">
        <v>41</v>
      </c>
      <c r="C13" s="36">
        <v>3.4</v>
      </c>
      <c r="D13" s="10">
        <v>2250</v>
      </c>
      <c r="E13" s="14">
        <f t="shared" si="0"/>
        <v>23.1</v>
      </c>
      <c r="F13" s="13">
        <v>0</v>
      </c>
      <c r="G13" s="13">
        <f>D13-D12</f>
        <v>-15</v>
      </c>
      <c r="H13" s="14">
        <f t="shared" si="1"/>
        <v>903</v>
      </c>
      <c r="I13" s="14">
        <f t="shared" si="2"/>
        <v>-620</v>
      </c>
      <c r="J13" s="14"/>
      <c r="K13" s="14"/>
      <c r="L13" s="14"/>
      <c r="M13" s="14"/>
    </row>
    <row r="14" spans="1:13">
      <c r="A14" s="12"/>
      <c r="B14" s="13" t="s">
        <v>40</v>
      </c>
      <c r="C14" s="36">
        <v>5.0999999999999996</v>
      </c>
      <c r="D14" s="10">
        <v>1962</v>
      </c>
      <c r="E14" s="14">
        <f t="shared" si="0"/>
        <v>28.200000000000003</v>
      </c>
      <c r="F14" s="13">
        <v>0</v>
      </c>
      <c r="G14" s="13">
        <f>D14-D13</f>
        <v>-288</v>
      </c>
      <c r="H14" s="14">
        <f t="shared" si="1"/>
        <v>903</v>
      </c>
      <c r="I14" s="14">
        <f t="shared" si="2"/>
        <v>-908</v>
      </c>
      <c r="J14" s="14"/>
      <c r="K14" s="14"/>
      <c r="L14" s="14"/>
      <c r="M14" s="14"/>
    </row>
    <row r="15" spans="1:13">
      <c r="A15" s="12"/>
      <c r="B15" s="13" t="s">
        <v>39</v>
      </c>
      <c r="C15" s="36">
        <v>2.8</v>
      </c>
      <c r="D15" s="10">
        <v>1558</v>
      </c>
      <c r="E15" s="14">
        <f t="shared" si="0"/>
        <v>31.000000000000004</v>
      </c>
      <c r="F15" s="13">
        <v>0</v>
      </c>
      <c r="G15" s="13">
        <f>D15-D14</f>
        <v>-404</v>
      </c>
      <c r="H15" s="14">
        <f t="shared" si="1"/>
        <v>903</v>
      </c>
      <c r="I15" s="14">
        <f t="shared" si="2"/>
        <v>-1312</v>
      </c>
      <c r="J15" s="14"/>
      <c r="K15" s="14"/>
      <c r="L15" s="14"/>
      <c r="M15" s="14"/>
    </row>
    <row r="16" spans="1:13">
      <c r="A16" s="8">
        <v>3</v>
      </c>
      <c r="B16" s="4" t="s">
        <v>38</v>
      </c>
      <c r="C16" s="37">
        <v>3.7</v>
      </c>
      <c r="D16" s="6">
        <v>2317</v>
      </c>
      <c r="E16" s="5">
        <f t="shared" si="0"/>
        <v>34.700000000000003</v>
      </c>
      <c r="F16" s="4">
        <f>D16-D15</f>
        <v>759</v>
      </c>
      <c r="G16" s="4">
        <v>0</v>
      </c>
      <c r="H16" s="5">
        <f t="shared" si="1"/>
        <v>1662</v>
      </c>
      <c r="I16" s="5">
        <f t="shared" si="2"/>
        <v>-1312</v>
      </c>
      <c r="J16" s="5">
        <f>E16-E11</f>
        <v>17.600000000000001</v>
      </c>
      <c r="K16" s="5">
        <f>H16-H11</f>
        <v>759</v>
      </c>
      <c r="L16" s="5">
        <f>J15:J16*3280/5280</f>
        <v>10.933333333333335</v>
      </c>
      <c r="M16" s="28">
        <f>K16*3.28</f>
        <v>2489.52</v>
      </c>
    </row>
    <row r="17" spans="1:13">
      <c r="A17" s="12"/>
      <c r="B17" s="13" t="s">
        <v>37</v>
      </c>
      <c r="C17" s="36">
        <v>2</v>
      </c>
      <c r="D17" s="10">
        <v>1558</v>
      </c>
      <c r="E17" s="14">
        <f t="shared" si="0"/>
        <v>36.700000000000003</v>
      </c>
      <c r="F17" s="13">
        <v>0</v>
      </c>
      <c r="G17" s="13">
        <f>D17-D16</f>
        <v>-759</v>
      </c>
      <c r="H17" s="14">
        <f t="shared" si="1"/>
        <v>1662</v>
      </c>
      <c r="I17" s="14">
        <f t="shared" si="2"/>
        <v>-2071</v>
      </c>
      <c r="J17" s="14"/>
      <c r="K17" s="14"/>
      <c r="L17" s="14"/>
      <c r="M17" s="14"/>
    </row>
    <row r="18" spans="1:13" ht="21.75" customHeight="1">
      <c r="A18" s="12"/>
      <c r="B18" s="11" t="s">
        <v>36</v>
      </c>
      <c r="C18" s="36">
        <v>5.3</v>
      </c>
      <c r="D18" s="10">
        <v>1228</v>
      </c>
      <c r="E18" s="14">
        <f t="shared" si="0"/>
        <v>42</v>
      </c>
      <c r="F18" s="13">
        <v>0</v>
      </c>
      <c r="G18" s="13">
        <f>D18-D17</f>
        <v>-330</v>
      </c>
      <c r="H18" s="14">
        <f t="shared" si="1"/>
        <v>1662</v>
      </c>
      <c r="I18" s="14">
        <f t="shared" si="2"/>
        <v>-2401</v>
      </c>
      <c r="J18" s="14"/>
      <c r="K18" s="14"/>
      <c r="L18" s="14"/>
      <c r="M18" s="14"/>
    </row>
    <row r="19" spans="1:13">
      <c r="A19" s="12"/>
      <c r="B19" s="13" t="s">
        <v>35</v>
      </c>
      <c r="C19" s="36">
        <v>1.5</v>
      </c>
      <c r="D19" s="10">
        <v>1348</v>
      </c>
      <c r="E19" s="14">
        <f t="shared" si="0"/>
        <v>43.5</v>
      </c>
      <c r="F19" s="13">
        <f>D19-D18</f>
        <v>120</v>
      </c>
      <c r="G19" s="13">
        <v>0</v>
      </c>
      <c r="H19" s="14">
        <f t="shared" si="1"/>
        <v>1782</v>
      </c>
      <c r="I19" s="14">
        <f t="shared" si="2"/>
        <v>-2401</v>
      </c>
      <c r="J19" s="14"/>
      <c r="K19" s="14"/>
      <c r="L19" s="14"/>
      <c r="M19" s="14"/>
    </row>
    <row r="20" spans="1:13">
      <c r="A20" s="12"/>
      <c r="B20" s="13" t="s">
        <v>34</v>
      </c>
      <c r="C20" s="36">
        <v>3.6</v>
      </c>
      <c r="D20" s="10">
        <v>1392</v>
      </c>
      <c r="E20" s="14">
        <f t="shared" si="0"/>
        <v>47.1</v>
      </c>
      <c r="F20" s="13">
        <f>D20-D19</f>
        <v>44</v>
      </c>
      <c r="G20" s="13">
        <v>0</v>
      </c>
      <c r="H20" s="14">
        <f t="shared" si="1"/>
        <v>1826</v>
      </c>
      <c r="I20" s="14">
        <f t="shared" si="2"/>
        <v>-2401</v>
      </c>
      <c r="J20" s="14"/>
      <c r="K20" s="14"/>
      <c r="L20" s="14"/>
      <c r="M20" s="14"/>
    </row>
    <row r="21" spans="1:13">
      <c r="A21" s="12"/>
      <c r="B21" s="13" t="s">
        <v>33</v>
      </c>
      <c r="C21" s="36">
        <v>0.25</v>
      </c>
      <c r="D21" s="10">
        <v>1386</v>
      </c>
      <c r="E21" s="14">
        <f t="shared" si="0"/>
        <v>47.35</v>
      </c>
      <c r="F21" s="13">
        <v>0</v>
      </c>
      <c r="G21" s="13">
        <f>D21-D20</f>
        <v>-6</v>
      </c>
      <c r="H21" s="14">
        <f t="shared" si="1"/>
        <v>1826</v>
      </c>
      <c r="I21" s="14">
        <f t="shared" si="2"/>
        <v>-2407</v>
      </c>
      <c r="J21" s="14"/>
      <c r="K21" s="14"/>
      <c r="L21" s="14"/>
      <c r="M21" s="14"/>
    </row>
    <row r="22" spans="1:13">
      <c r="A22" s="8">
        <v>4</v>
      </c>
      <c r="B22" s="4" t="s">
        <v>32</v>
      </c>
      <c r="C22" s="37">
        <v>2.8</v>
      </c>
      <c r="D22" s="6">
        <v>1775</v>
      </c>
      <c r="E22" s="5">
        <f t="shared" si="0"/>
        <v>50.15</v>
      </c>
      <c r="F22" s="4">
        <f>D22-D21</f>
        <v>389</v>
      </c>
      <c r="G22" s="4">
        <v>0</v>
      </c>
      <c r="H22" s="5">
        <f t="shared" si="1"/>
        <v>2215</v>
      </c>
      <c r="I22" s="5">
        <f t="shared" si="2"/>
        <v>-2407</v>
      </c>
      <c r="J22" s="5">
        <f>E22-E16</f>
        <v>15.449999999999996</v>
      </c>
      <c r="K22" s="5">
        <f>H22-H16</f>
        <v>553</v>
      </c>
      <c r="L22" s="5">
        <f>J21:J22*3280/5280</f>
        <v>9.5977272727272691</v>
      </c>
      <c r="M22" s="28">
        <f>K22*3.28</f>
        <v>1813.84</v>
      </c>
    </row>
    <row r="23" spans="1:13">
      <c r="A23" s="12"/>
      <c r="B23" s="13" t="s">
        <v>31</v>
      </c>
      <c r="C23" s="17">
        <v>1.5</v>
      </c>
      <c r="D23" s="10">
        <v>1386</v>
      </c>
      <c r="E23" s="14">
        <f t="shared" si="0"/>
        <v>51.65</v>
      </c>
      <c r="F23" s="13">
        <v>0</v>
      </c>
      <c r="G23" s="13">
        <f>D23-D22</f>
        <v>-389</v>
      </c>
      <c r="H23" s="14">
        <f t="shared" si="1"/>
        <v>2215</v>
      </c>
      <c r="I23" s="14">
        <f t="shared" si="2"/>
        <v>-2796</v>
      </c>
      <c r="J23" s="14"/>
      <c r="K23" s="14"/>
      <c r="L23" s="14"/>
      <c r="M23" s="14"/>
    </row>
    <row r="24" spans="1:13">
      <c r="A24" s="12"/>
      <c r="B24" s="13" t="s">
        <v>30</v>
      </c>
      <c r="C24" s="17">
        <v>1</v>
      </c>
      <c r="D24" s="10">
        <v>1120</v>
      </c>
      <c r="E24" s="14">
        <f t="shared" si="0"/>
        <v>52.65</v>
      </c>
      <c r="F24" s="13">
        <v>0</v>
      </c>
      <c r="G24" s="9">
        <f>D24-D23</f>
        <v>-266</v>
      </c>
      <c r="H24" s="14">
        <f t="shared" si="1"/>
        <v>2215</v>
      </c>
      <c r="I24" s="14">
        <f t="shared" si="2"/>
        <v>-3062</v>
      </c>
      <c r="J24" s="14"/>
      <c r="K24" s="14"/>
      <c r="L24" s="14"/>
      <c r="M24" s="14"/>
    </row>
    <row r="25" spans="1:13">
      <c r="A25" s="8">
        <v>5</v>
      </c>
      <c r="B25" s="4" t="s">
        <v>29</v>
      </c>
      <c r="C25" s="37">
        <v>8.99</v>
      </c>
      <c r="D25" s="6">
        <v>1620</v>
      </c>
      <c r="E25" s="5">
        <f t="shared" si="0"/>
        <v>61.64</v>
      </c>
      <c r="F25" s="4">
        <f>D25-D24</f>
        <v>500</v>
      </c>
      <c r="G25" s="4">
        <v>0</v>
      </c>
      <c r="H25" s="5">
        <f t="shared" si="1"/>
        <v>2715</v>
      </c>
      <c r="I25" s="5">
        <f t="shared" si="2"/>
        <v>-3062</v>
      </c>
      <c r="J25" s="5">
        <f>E25-E22</f>
        <v>11.490000000000002</v>
      </c>
      <c r="K25" s="5">
        <f>H25-H22</f>
        <v>500</v>
      </c>
      <c r="L25" s="5">
        <f>J24:J25*3280/5280</f>
        <v>7.1377272727272736</v>
      </c>
      <c r="M25" s="28">
        <f>K25*3.28</f>
        <v>1640</v>
      </c>
    </row>
    <row r="26" spans="1:13">
      <c r="A26" s="12"/>
      <c r="B26" s="13" t="s">
        <v>28</v>
      </c>
      <c r="C26" s="17">
        <v>1</v>
      </c>
      <c r="D26" s="15">
        <v>1725</v>
      </c>
      <c r="E26" s="14">
        <f t="shared" si="0"/>
        <v>62.64</v>
      </c>
      <c r="F26" s="13">
        <f>D26-D25</f>
        <v>105</v>
      </c>
      <c r="G26" s="9">
        <v>0</v>
      </c>
      <c r="H26" s="14">
        <f t="shared" si="1"/>
        <v>2820</v>
      </c>
      <c r="I26" s="14">
        <f t="shared" si="2"/>
        <v>-3062</v>
      </c>
      <c r="J26" s="14"/>
      <c r="K26" s="14"/>
      <c r="L26" s="14"/>
      <c r="M26" s="14"/>
    </row>
    <row r="27" spans="1:13">
      <c r="A27" s="12"/>
      <c r="B27" s="11" t="s">
        <v>27</v>
      </c>
      <c r="C27" s="17">
        <v>5.9</v>
      </c>
      <c r="D27" s="15">
        <v>2320</v>
      </c>
      <c r="E27" s="14">
        <f t="shared" si="0"/>
        <v>68.540000000000006</v>
      </c>
      <c r="F27" s="13">
        <f>D27-D26</f>
        <v>595</v>
      </c>
      <c r="G27" s="9">
        <v>0</v>
      </c>
      <c r="H27" s="14">
        <f t="shared" si="1"/>
        <v>3415</v>
      </c>
      <c r="I27" s="14">
        <f t="shared" si="2"/>
        <v>-3062</v>
      </c>
      <c r="J27" s="14"/>
      <c r="K27" s="14"/>
      <c r="L27" s="14"/>
      <c r="M27" s="14"/>
    </row>
    <row r="28" spans="1:13" ht="33" customHeight="1">
      <c r="A28" s="12"/>
      <c r="B28" s="11" t="s">
        <v>26</v>
      </c>
      <c r="C28" s="17">
        <v>2.16</v>
      </c>
      <c r="D28" s="15">
        <v>2061</v>
      </c>
      <c r="E28" s="14">
        <f t="shared" si="0"/>
        <v>70.7</v>
      </c>
      <c r="F28" s="13">
        <v>0</v>
      </c>
      <c r="G28" s="9">
        <f>D28-D27</f>
        <v>-259</v>
      </c>
      <c r="H28" s="14">
        <f t="shared" si="1"/>
        <v>3415</v>
      </c>
      <c r="I28" s="14">
        <f t="shared" si="2"/>
        <v>-3321</v>
      </c>
      <c r="J28" s="14"/>
      <c r="K28" s="14"/>
      <c r="L28" s="14"/>
      <c r="M28" s="14"/>
    </row>
    <row r="29" spans="1:13">
      <c r="A29" s="8">
        <v>6</v>
      </c>
      <c r="B29" s="4" t="s">
        <v>25</v>
      </c>
      <c r="C29" s="37">
        <v>0.7</v>
      </c>
      <c r="D29" s="6">
        <v>2116</v>
      </c>
      <c r="E29" s="5">
        <f t="shared" si="0"/>
        <v>71.400000000000006</v>
      </c>
      <c r="F29" s="4">
        <f>D29-D28</f>
        <v>55</v>
      </c>
      <c r="G29" s="4">
        <v>0</v>
      </c>
      <c r="H29" s="5">
        <f t="shared" si="1"/>
        <v>3470</v>
      </c>
      <c r="I29" s="5">
        <f t="shared" si="2"/>
        <v>-3321</v>
      </c>
      <c r="J29" s="5">
        <f>E29-E25</f>
        <v>9.7600000000000051</v>
      </c>
      <c r="K29" s="5">
        <f>H29-H25</f>
        <v>755</v>
      </c>
      <c r="L29" s="5">
        <f>J28:J29*3280/5280</f>
        <v>6.0630303030303061</v>
      </c>
      <c r="M29" s="28">
        <f>K29*3.28</f>
        <v>2476.3999999999996</v>
      </c>
    </row>
    <row r="30" spans="1:13">
      <c r="A30" s="12"/>
      <c r="B30" s="13" t="s">
        <v>24</v>
      </c>
      <c r="C30" s="17">
        <v>4.9000000000000004</v>
      </c>
      <c r="D30" s="15">
        <v>2343</v>
      </c>
      <c r="E30" s="14">
        <f t="shared" si="0"/>
        <v>76.300000000000011</v>
      </c>
      <c r="F30" s="13">
        <f>D30-D29</f>
        <v>227</v>
      </c>
      <c r="G30" s="9">
        <v>0</v>
      </c>
      <c r="H30" s="14">
        <f t="shared" si="1"/>
        <v>3697</v>
      </c>
      <c r="I30" s="14">
        <f t="shared" si="2"/>
        <v>-3321</v>
      </c>
      <c r="J30" s="14"/>
      <c r="K30" s="14"/>
      <c r="L30" s="14"/>
      <c r="M30" s="14"/>
    </row>
    <row r="31" spans="1:13">
      <c r="A31" s="12"/>
      <c r="B31" s="13" t="s">
        <v>23</v>
      </c>
      <c r="C31" s="17">
        <f>4.9</f>
        <v>4.9000000000000004</v>
      </c>
      <c r="D31" s="16">
        <f>4180/3.28</f>
        <v>1274.3902439024391</v>
      </c>
      <c r="E31" s="14">
        <f t="shared" si="0"/>
        <v>81.200000000000017</v>
      </c>
      <c r="F31" s="13">
        <v>0</v>
      </c>
      <c r="G31" s="9">
        <f>D31-D30</f>
        <v>-1068.6097560975609</v>
      </c>
      <c r="H31" s="14">
        <f t="shared" si="1"/>
        <v>3697</v>
      </c>
      <c r="I31" s="14">
        <f t="shared" si="2"/>
        <v>-4389.6097560975613</v>
      </c>
      <c r="J31" s="14"/>
      <c r="K31" s="14"/>
      <c r="L31" s="14"/>
      <c r="M31" s="14"/>
    </row>
    <row r="32" spans="1:13">
      <c r="A32" s="12"/>
      <c r="B32" s="13" t="s">
        <v>22</v>
      </c>
      <c r="C32" s="17">
        <v>0</v>
      </c>
      <c r="D32" s="16">
        <f>2631/3.28</f>
        <v>802.13414634146341</v>
      </c>
      <c r="E32" s="14">
        <f t="shared" si="0"/>
        <v>81.200000000000017</v>
      </c>
      <c r="F32" s="13">
        <v>0</v>
      </c>
      <c r="G32" s="9">
        <f>D32-D31</f>
        <v>-472.25609756097572</v>
      </c>
      <c r="H32" s="14">
        <f t="shared" si="1"/>
        <v>3697</v>
      </c>
      <c r="I32" s="14">
        <f t="shared" si="2"/>
        <v>-4861.8658536585372</v>
      </c>
      <c r="J32" s="14"/>
      <c r="K32" s="14"/>
      <c r="L32" s="14"/>
      <c r="M32" s="14"/>
    </row>
    <row r="33" spans="1:13">
      <c r="A33" s="12"/>
      <c r="B33" s="13" t="s">
        <v>21</v>
      </c>
      <c r="C33" s="17">
        <v>0</v>
      </c>
      <c r="D33" s="16">
        <v>1487</v>
      </c>
      <c r="E33" s="14">
        <f t="shared" si="0"/>
        <v>81.200000000000017</v>
      </c>
      <c r="F33" s="9">
        <f>D33-D32</f>
        <v>684.86585365853659</v>
      </c>
      <c r="G33" s="9">
        <v>0</v>
      </c>
      <c r="H33" s="14">
        <f t="shared" si="1"/>
        <v>4381.8658536585363</v>
      </c>
      <c r="I33" s="14">
        <f t="shared" si="2"/>
        <v>-4861.8658536585372</v>
      </c>
      <c r="J33" s="14"/>
      <c r="K33" s="14"/>
      <c r="L33" s="14"/>
      <c r="M33" s="14"/>
    </row>
    <row r="34" spans="1:13">
      <c r="A34" s="8">
        <v>7</v>
      </c>
      <c r="B34" s="4" t="s">
        <v>20</v>
      </c>
      <c r="C34" s="37">
        <v>7.6</v>
      </c>
      <c r="D34" s="27">
        <f>5397/3.28</f>
        <v>1645.4268292682927</v>
      </c>
      <c r="E34" s="5">
        <f t="shared" si="0"/>
        <v>88.800000000000011</v>
      </c>
      <c r="F34" s="28">
        <f>D34-D33</f>
        <v>158.42682926829275</v>
      </c>
      <c r="G34" s="28">
        <v>0</v>
      </c>
      <c r="H34" s="5">
        <f t="shared" si="1"/>
        <v>4540.292682926829</v>
      </c>
      <c r="I34" s="5">
        <f t="shared" si="2"/>
        <v>-4861.8658536585372</v>
      </c>
      <c r="J34" s="5">
        <f>E34-E29</f>
        <v>17.400000000000006</v>
      </c>
      <c r="K34" s="5">
        <f>H34-H29</f>
        <v>1070.292682926829</v>
      </c>
      <c r="L34" s="5">
        <f>J33:J34*3280/5280</f>
        <v>10.809090909090914</v>
      </c>
      <c r="M34" s="28">
        <f>K34*3.28</f>
        <v>3510.559999999999</v>
      </c>
    </row>
    <row r="35" spans="1:13" ht="43.5" customHeight="1">
      <c r="A35" s="8">
        <v>8</v>
      </c>
      <c r="B35" s="7" t="s">
        <v>57</v>
      </c>
      <c r="C35" s="37">
        <v>7</v>
      </c>
      <c r="D35" s="27">
        <f>9744/3.28</f>
        <v>2970.7317073170734</v>
      </c>
      <c r="E35" s="5">
        <f t="shared" si="0"/>
        <v>95.800000000000011</v>
      </c>
      <c r="F35" s="28">
        <f>D35-D34</f>
        <v>1325.3048780487807</v>
      </c>
      <c r="G35" s="28">
        <v>0</v>
      </c>
      <c r="H35" s="5">
        <f t="shared" si="1"/>
        <v>5865.5975609756097</v>
      </c>
      <c r="I35" s="5">
        <f t="shared" si="2"/>
        <v>-4861.8658536585372</v>
      </c>
      <c r="J35" s="5">
        <f>E35-E34</f>
        <v>7</v>
      </c>
      <c r="K35" s="5">
        <f>H35-H34</f>
        <v>1325.3048780487807</v>
      </c>
      <c r="L35" s="5">
        <f>J34:J35*3280/5280</f>
        <v>4.3484848484848486</v>
      </c>
      <c r="M35" s="28">
        <f>K35*3.28</f>
        <v>4347</v>
      </c>
    </row>
    <row r="36" spans="1:13" ht="24" customHeight="1">
      <c r="A36" s="12"/>
      <c r="B36" s="11" t="s">
        <v>19</v>
      </c>
      <c r="C36" s="17">
        <v>2.75</v>
      </c>
      <c r="D36" s="16">
        <f>4485/3.28</f>
        <v>1367.3780487804879</v>
      </c>
      <c r="E36" s="14">
        <f t="shared" si="0"/>
        <v>98.550000000000011</v>
      </c>
      <c r="F36" s="9">
        <v>0</v>
      </c>
      <c r="G36" s="9">
        <f>D36-D35</f>
        <v>-1603.3536585365855</v>
      </c>
      <c r="H36" s="14">
        <f t="shared" si="1"/>
        <v>5865.5975609756097</v>
      </c>
      <c r="I36" s="14">
        <f t="shared" si="2"/>
        <v>-6465.2195121951227</v>
      </c>
      <c r="J36" s="14"/>
      <c r="K36" s="14"/>
      <c r="L36" s="14"/>
      <c r="M36" s="14"/>
    </row>
    <row r="37" spans="1:13">
      <c r="A37" s="12"/>
      <c r="B37" s="13" t="s">
        <v>18</v>
      </c>
      <c r="C37" s="17">
        <v>0</v>
      </c>
      <c r="D37" s="15">
        <v>910</v>
      </c>
      <c r="E37" s="14">
        <f t="shared" si="0"/>
        <v>98.550000000000011</v>
      </c>
      <c r="F37" s="9">
        <v>0</v>
      </c>
      <c r="G37" s="9">
        <f>D37-D36</f>
        <v>-457.37804878048792</v>
      </c>
      <c r="H37" s="14">
        <f t="shared" si="1"/>
        <v>5865.5975609756097</v>
      </c>
      <c r="I37" s="14">
        <f t="shared" si="2"/>
        <v>-6922.5975609756106</v>
      </c>
      <c r="J37" s="14"/>
      <c r="K37" s="14"/>
      <c r="L37" s="14"/>
      <c r="M37" s="14"/>
    </row>
    <row r="38" spans="1:13">
      <c r="A38" s="12"/>
      <c r="B38" s="13" t="s">
        <v>17</v>
      </c>
      <c r="C38" s="17">
        <v>2.33</v>
      </c>
      <c r="D38" s="15">
        <v>1201</v>
      </c>
      <c r="E38" s="14">
        <f t="shared" si="0"/>
        <v>100.88000000000001</v>
      </c>
      <c r="F38" s="9">
        <f>D38-D37</f>
        <v>291</v>
      </c>
      <c r="G38" s="9">
        <v>0</v>
      </c>
      <c r="H38" s="14">
        <f t="shared" si="1"/>
        <v>6156.5975609756097</v>
      </c>
      <c r="I38" s="14">
        <f t="shared" si="2"/>
        <v>-6922.5975609756106</v>
      </c>
      <c r="J38" s="14"/>
      <c r="K38" s="14"/>
      <c r="L38" s="14"/>
      <c r="M38" s="14"/>
    </row>
    <row r="39" spans="1:13">
      <c r="A39" s="12"/>
      <c r="B39" s="13" t="s">
        <v>16</v>
      </c>
      <c r="C39" s="17">
        <v>3.1</v>
      </c>
      <c r="D39" s="15">
        <v>1648</v>
      </c>
      <c r="E39" s="14">
        <f t="shared" si="0"/>
        <v>103.98</v>
      </c>
      <c r="F39" s="9">
        <f>D39-D38</f>
        <v>447</v>
      </c>
      <c r="G39" s="9">
        <v>0</v>
      </c>
      <c r="H39" s="14">
        <f t="shared" si="1"/>
        <v>6603.5975609756097</v>
      </c>
      <c r="I39" s="14">
        <f t="shared" si="2"/>
        <v>-6922.5975609756106</v>
      </c>
      <c r="J39" s="14"/>
      <c r="K39" s="14"/>
      <c r="L39" s="14"/>
      <c r="M39" s="14"/>
    </row>
    <row r="40" spans="1:13">
      <c r="A40" s="12"/>
      <c r="B40" s="13" t="s">
        <v>15</v>
      </c>
      <c r="C40" s="17">
        <v>1</v>
      </c>
      <c r="D40" s="15">
        <v>2125</v>
      </c>
      <c r="E40" s="14">
        <f t="shared" si="0"/>
        <v>104.98</v>
      </c>
      <c r="F40" s="9">
        <f>D40-D39</f>
        <v>477</v>
      </c>
      <c r="G40" s="9">
        <v>0</v>
      </c>
      <c r="H40" s="14">
        <f t="shared" si="1"/>
        <v>7080.5975609756097</v>
      </c>
      <c r="I40" s="14">
        <f t="shared" si="2"/>
        <v>-6922.5975609756106</v>
      </c>
      <c r="J40" s="14"/>
      <c r="K40" s="14"/>
      <c r="L40" s="14"/>
      <c r="M40" s="14"/>
    </row>
    <row r="41" spans="1:13">
      <c r="A41" s="12"/>
      <c r="B41" s="13" t="s">
        <v>14</v>
      </c>
      <c r="C41" s="17">
        <v>6.8</v>
      </c>
      <c r="D41" s="15">
        <v>2263</v>
      </c>
      <c r="E41" s="14">
        <f t="shared" si="0"/>
        <v>111.78</v>
      </c>
      <c r="F41" s="9">
        <f>D41-D40</f>
        <v>138</v>
      </c>
      <c r="G41" s="9">
        <v>0</v>
      </c>
      <c r="H41" s="14">
        <f t="shared" si="1"/>
        <v>7218.5975609756097</v>
      </c>
      <c r="I41" s="14">
        <f t="shared" si="2"/>
        <v>-6922.5975609756106</v>
      </c>
      <c r="J41" s="14"/>
      <c r="K41" s="14"/>
      <c r="L41" s="14"/>
      <c r="M41" s="14"/>
    </row>
    <row r="42" spans="1:13" ht="16.5" customHeight="1">
      <c r="A42" s="8">
        <v>9</v>
      </c>
      <c r="B42" s="7" t="s">
        <v>13</v>
      </c>
      <c r="C42" s="37">
        <v>2.64</v>
      </c>
      <c r="D42" s="6">
        <v>1778</v>
      </c>
      <c r="E42" s="5">
        <f t="shared" si="0"/>
        <v>114.42</v>
      </c>
      <c r="F42" s="4">
        <v>0</v>
      </c>
      <c r="G42" s="4">
        <f>D42-D41</f>
        <v>-485</v>
      </c>
      <c r="H42" s="5">
        <f t="shared" si="1"/>
        <v>7218.5975609756097</v>
      </c>
      <c r="I42" s="5">
        <f t="shared" si="2"/>
        <v>-7407.5975609756106</v>
      </c>
      <c r="J42" s="5">
        <f>E42-E35</f>
        <v>18.61999999999999</v>
      </c>
      <c r="K42" s="5">
        <f>H42-H35</f>
        <v>1353</v>
      </c>
      <c r="L42" s="5">
        <f>J41:J42*3280/5280</f>
        <v>11.566969696969691</v>
      </c>
      <c r="M42" s="28">
        <f>K42*3.28</f>
        <v>4437.84</v>
      </c>
    </row>
    <row r="43" spans="1:13">
      <c r="A43" s="12"/>
      <c r="B43" s="13" t="s">
        <v>12</v>
      </c>
      <c r="C43" s="17">
        <v>1.8</v>
      </c>
      <c r="D43" s="15">
        <v>1940</v>
      </c>
      <c r="E43" s="14">
        <f t="shared" si="0"/>
        <v>116.22</v>
      </c>
      <c r="F43" s="9">
        <f>D43-D42</f>
        <v>162</v>
      </c>
      <c r="G43" s="9">
        <v>0</v>
      </c>
      <c r="H43" s="14">
        <f t="shared" si="1"/>
        <v>7380.5975609756097</v>
      </c>
      <c r="I43" s="14">
        <f t="shared" si="2"/>
        <v>-7407.5975609756106</v>
      </c>
      <c r="J43" s="14"/>
      <c r="K43" s="14"/>
      <c r="L43" s="14"/>
      <c r="M43" s="14"/>
    </row>
    <row r="44" spans="1:13">
      <c r="A44" s="12"/>
      <c r="B44" s="13" t="s">
        <v>11</v>
      </c>
      <c r="C44" s="17">
        <v>0.4</v>
      </c>
      <c r="D44" s="15">
        <v>2095</v>
      </c>
      <c r="E44" s="14">
        <f t="shared" si="0"/>
        <v>116.62</v>
      </c>
      <c r="F44" s="9">
        <f>D44-D43</f>
        <v>155</v>
      </c>
      <c r="G44" s="9">
        <v>0</v>
      </c>
      <c r="H44" s="14">
        <f t="shared" si="1"/>
        <v>7535.5975609756097</v>
      </c>
      <c r="I44" s="14">
        <f t="shared" si="2"/>
        <v>-7407.5975609756106</v>
      </c>
      <c r="J44" s="14"/>
      <c r="K44" s="14"/>
      <c r="L44" s="14"/>
      <c r="M44" s="14"/>
    </row>
    <row r="45" spans="1:13">
      <c r="A45" s="12"/>
      <c r="B45" s="13" t="s">
        <v>10</v>
      </c>
      <c r="C45" s="17">
        <v>0.4</v>
      </c>
      <c r="D45" s="15">
        <v>1940</v>
      </c>
      <c r="E45" s="14">
        <f t="shared" si="0"/>
        <v>117.02000000000001</v>
      </c>
      <c r="F45" s="9">
        <v>0</v>
      </c>
      <c r="G45" s="9">
        <f>D45-D44</f>
        <v>-155</v>
      </c>
      <c r="H45" s="14">
        <f t="shared" si="1"/>
        <v>7535.5975609756097</v>
      </c>
      <c r="I45" s="14">
        <f t="shared" si="2"/>
        <v>-7562.5975609756106</v>
      </c>
      <c r="J45" s="14"/>
      <c r="K45" s="14"/>
      <c r="L45" s="14"/>
      <c r="M45" s="14"/>
    </row>
    <row r="46" spans="1:13">
      <c r="A46" s="12"/>
      <c r="B46" s="13" t="s">
        <v>9</v>
      </c>
      <c r="C46" s="17">
        <v>1.4</v>
      </c>
      <c r="D46" s="15">
        <v>1841</v>
      </c>
      <c r="E46" s="14">
        <f t="shared" si="0"/>
        <v>118.42000000000002</v>
      </c>
      <c r="F46" s="9">
        <v>0</v>
      </c>
      <c r="G46" s="9">
        <f>D46-D45</f>
        <v>-99</v>
      </c>
      <c r="H46" s="14">
        <f t="shared" si="1"/>
        <v>7535.5975609756097</v>
      </c>
      <c r="I46" s="14">
        <f t="shared" si="2"/>
        <v>-7661.5975609756106</v>
      </c>
      <c r="J46" s="14"/>
      <c r="K46" s="14"/>
      <c r="L46" s="14"/>
      <c r="M46" s="14"/>
    </row>
    <row r="47" spans="1:13">
      <c r="A47" s="12"/>
      <c r="B47" s="13" t="s">
        <v>8</v>
      </c>
      <c r="C47" s="17">
        <v>1</v>
      </c>
      <c r="D47" s="15">
        <v>1940</v>
      </c>
      <c r="E47" s="14">
        <f t="shared" si="0"/>
        <v>119.42000000000002</v>
      </c>
      <c r="F47" s="9">
        <f>D47-D46</f>
        <v>99</v>
      </c>
      <c r="G47" s="9">
        <v>0</v>
      </c>
      <c r="H47" s="14">
        <f t="shared" si="1"/>
        <v>7634.5975609756097</v>
      </c>
      <c r="I47" s="14">
        <f t="shared" si="2"/>
        <v>-7661.5975609756106</v>
      </c>
      <c r="J47" s="14"/>
      <c r="K47" s="14"/>
      <c r="L47" s="14"/>
      <c r="M47" s="14"/>
    </row>
    <row r="48" spans="1:13" ht="16.5" customHeight="1">
      <c r="A48" s="8">
        <v>10</v>
      </c>
      <c r="B48" s="7" t="s">
        <v>7</v>
      </c>
      <c r="C48" s="37">
        <v>6.7</v>
      </c>
      <c r="D48" s="6">
        <v>2039</v>
      </c>
      <c r="E48" s="5">
        <f t="shared" si="0"/>
        <v>126.12000000000002</v>
      </c>
      <c r="F48" s="4">
        <f>D48-D47</f>
        <v>99</v>
      </c>
      <c r="G48" s="4">
        <v>0</v>
      </c>
      <c r="H48" s="5">
        <f t="shared" si="1"/>
        <v>7733.5975609756097</v>
      </c>
      <c r="I48" s="5">
        <f t="shared" si="2"/>
        <v>-7661.5975609756106</v>
      </c>
      <c r="J48" s="5">
        <f>E48-E42</f>
        <v>11.700000000000017</v>
      </c>
      <c r="K48" s="5">
        <f>H48-H42</f>
        <v>515</v>
      </c>
      <c r="L48" s="5">
        <f>J47:J48*3280/5280</f>
        <v>7.2681818181818292</v>
      </c>
      <c r="M48" s="28">
        <f>K48*3.28</f>
        <v>1689.1999999999998</v>
      </c>
    </row>
    <row r="49" spans="1:17">
      <c r="A49" s="12"/>
      <c r="B49" s="13" t="s">
        <v>6</v>
      </c>
      <c r="C49" s="17">
        <v>2.9</v>
      </c>
      <c r="D49" s="15">
        <v>2612</v>
      </c>
      <c r="E49" s="14">
        <f t="shared" si="0"/>
        <v>129.02000000000001</v>
      </c>
      <c r="F49" s="9">
        <f>D49-D48</f>
        <v>573</v>
      </c>
      <c r="G49" s="9">
        <v>0</v>
      </c>
      <c r="H49" s="14">
        <f t="shared" si="1"/>
        <v>8306.5975609756097</v>
      </c>
      <c r="I49" s="14">
        <f t="shared" si="2"/>
        <v>-7661.5975609756106</v>
      </c>
      <c r="J49" s="14"/>
      <c r="K49" s="14"/>
      <c r="L49" s="14"/>
      <c r="M49" s="14"/>
    </row>
    <row r="50" spans="1:17">
      <c r="A50" s="12"/>
      <c r="B50" s="13" t="s">
        <v>5</v>
      </c>
      <c r="C50" s="17">
        <v>2.1</v>
      </c>
      <c r="D50" s="15">
        <v>1995</v>
      </c>
      <c r="E50" s="14">
        <f t="shared" si="0"/>
        <v>131.12</v>
      </c>
      <c r="F50" s="9">
        <v>0</v>
      </c>
      <c r="G50" s="9">
        <f>D50-D49</f>
        <v>-617</v>
      </c>
      <c r="H50" s="14">
        <f t="shared" si="1"/>
        <v>8306.5975609756097</v>
      </c>
      <c r="I50" s="14">
        <f t="shared" si="2"/>
        <v>-8278.5975609756097</v>
      </c>
      <c r="J50" s="14"/>
      <c r="K50" s="14"/>
      <c r="L50" s="14"/>
      <c r="M50" s="14"/>
    </row>
    <row r="51" spans="1:17">
      <c r="A51" s="12"/>
      <c r="B51" s="13" t="s">
        <v>4</v>
      </c>
      <c r="C51" s="17">
        <v>4</v>
      </c>
      <c r="D51" s="15">
        <v>1470</v>
      </c>
      <c r="E51" s="14">
        <f t="shared" si="0"/>
        <v>135.12</v>
      </c>
      <c r="F51" s="9">
        <v>0</v>
      </c>
      <c r="G51" s="9">
        <f>D51-D50</f>
        <v>-525</v>
      </c>
      <c r="H51" s="14">
        <f t="shared" si="1"/>
        <v>8306.5975609756097</v>
      </c>
      <c r="I51" s="14">
        <f t="shared" si="2"/>
        <v>-8803.5975609756097</v>
      </c>
      <c r="J51" s="14"/>
      <c r="K51" s="14"/>
      <c r="L51" s="14"/>
      <c r="M51" s="14"/>
    </row>
    <row r="52" spans="1:17" ht="19.5" customHeight="1">
      <c r="A52" s="8" t="s">
        <v>123</v>
      </c>
      <c r="B52" s="7" t="s">
        <v>3</v>
      </c>
      <c r="C52" s="37">
        <v>4.3</v>
      </c>
      <c r="D52" s="6">
        <v>1840</v>
      </c>
      <c r="E52" s="5">
        <f t="shared" si="0"/>
        <v>139.42000000000002</v>
      </c>
      <c r="F52" s="4">
        <f>D52-D51</f>
        <v>370</v>
      </c>
      <c r="G52" s="4">
        <v>0</v>
      </c>
      <c r="H52" s="5">
        <f t="shared" si="1"/>
        <v>8676.5975609756097</v>
      </c>
      <c r="I52" s="5">
        <f t="shared" si="2"/>
        <v>-8803.5975609756097</v>
      </c>
      <c r="J52" s="5">
        <f>E52-E48</f>
        <v>13.299999999999997</v>
      </c>
      <c r="K52" s="5">
        <f>H52-H48</f>
        <v>943</v>
      </c>
      <c r="L52" s="5">
        <f>J51:J52*3280/5280</f>
        <v>8.26212121212121</v>
      </c>
      <c r="M52" s="28">
        <f>K52*3.28</f>
        <v>3093.04</v>
      </c>
    </row>
    <row r="53" spans="1:17" ht="19.5" customHeight="1">
      <c r="A53" s="8">
        <v>11</v>
      </c>
      <c r="B53" s="7" t="s">
        <v>2</v>
      </c>
      <c r="C53" s="37">
        <v>3.2</v>
      </c>
      <c r="D53" s="6">
        <v>2837</v>
      </c>
      <c r="E53" s="5">
        <f t="shared" si="0"/>
        <v>142.62</v>
      </c>
      <c r="F53" s="4">
        <f>D53-D52</f>
        <v>997</v>
      </c>
      <c r="G53" s="4">
        <v>0</v>
      </c>
      <c r="H53" s="5">
        <f t="shared" si="1"/>
        <v>9673.5975609756097</v>
      </c>
      <c r="I53" s="5">
        <f t="shared" si="2"/>
        <v>-8803.5975609756097</v>
      </c>
      <c r="J53" s="5">
        <f>E53-E48</f>
        <v>16.499999999999986</v>
      </c>
      <c r="K53" s="5">
        <f>H53-H48</f>
        <v>1940</v>
      </c>
      <c r="L53" s="5">
        <f>J52:J53*3280/5280</f>
        <v>10.249999999999991</v>
      </c>
      <c r="M53" s="28">
        <f>K53*3.28</f>
        <v>6363.2</v>
      </c>
      <c r="N53" s="1" t="s">
        <v>124</v>
      </c>
    </row>
    <row r="54" spans="1:17" ht="33" customHeight="1">
      <c r="A54" s="8">
        <v>12</v>
      </c>
      <c r="B54" s="7" t="s">
        <v>1</v>
      </c>
      <c r="C54" s="37">
        <v>5</v>
      </c>
      <c r="D54" s="6">
        <v>1593</v>
      </c>
      <c r="E54" s="5">
        <f t="shared" ref="E54:E55" si="3">E53+C54</f>
        <v>147.62</v>
      </c>
      <c r="F54" s="4">
        <v>0</v>
      </c>
      <c r="G54" s="4">
        <f>D54-D53</f>
        <v>-1244</v>
      </c>
      <c r="H54" s="5">
        <f t="shared" si="1"/>
        <v>9673.5975609756097</v>
      </c>
      <c r="I54" s="5">
        <f t="shared" si="2"/>
        <v>-10047.59756097561</v>
      </c>
      <c r="J54" s="5">
        <f>E54-E53</f>
        <v>5</v>
      </c>
      <c r="K54" s="5">
        <f>H54-H53</f>
        <v>0</v>
      </c>
      <c r="L54" s="5">
        <f>J53:J54*3280/5280</f>
        <v>3.106060606060606</v>
      </c>
      <c r="M54" s="28">
        <f>K54*3.28</f>
        <v>0</v>
      </c>
      <c r="N54" s="53">
        <f>E54-E52</f>
        <v>8.1999999999999886</v>
      </c>
      <c r="O54" s="53">
        <f>H54-H52</f>
        <v>997</v>
      </c>
      <c r="P54" s="53">
        <f>N54*3280/5280</f>
        <v>5.0939393939393867</v>
      </c>
      <c r="Q54" s="54">
        <f>O54*3.28</f>
        <v>3270.16</v>
      </c>
    </row>
    <row r="55" spans="1:17" ht="17.25" customHeight="1">
      <c r="A55" s="12"/>
      <c r="B55" s="11" t="s">
        <v>0</v>
      </c>
      <c r="C55" s="36">
        <v>3.6</v>
      </c>
      <c r="D55" s="10">
        <v>1176</v>
      </c>
      <c r="E55" s="5">
        <f t="shared" si="3"/>
        <v>151.22</v>
      </c>
      <c r="F55" s="9">
        <v>0</v>
      </c>
      <c r="G55" s="9">
        <f>D55-D54</f>
        <v>-417</v>
      </c>
      <c r="H55" s="14">
        <f t="shared" si="1"/>
        <v>9673.5975609756097</v>
      </c>
      <c r="I55" s="14">
        <f t="shared" si="2"/>
        <v>-10464.59756097561</v>
      </c>
      <c r="J55" s="5">
        <f>E55-E54</f>
        <v>3.5999999999999943</v>
      </c>
      <c r="K55" s="5">
        <f>H55-H54</f>
        <v>0</v>
      </c>
      <c r="L55" s="5">
        <f>J54:J55*3280/5280</f>
        <v>2.2363636363636328</v>
      </c>
      <c r="M55" s="28">
        <f>K55*3.28</f>
        <v>0</v>
      </c>
    </row>
    <row r="56" spans="1:17" ht="17.25" customHeight="1">
      <c r="A56" s="8">
        <v>13</v>
      </c>
      <c r="B56" s="7" t="s">
        <v>58</v>
      </c>
      <c r="C56" s="37"/>
      <c r="D56" s="6"/>
      <c r="E56" s="5"/>
      <c r="F56" s="4">
        <v>0</v>
      </c>
      <c r="G56" s="4"/>
      <c r="H56" s="5"/>
      <c r="I56" s="5"/>
      <c r="J56" s="5"/>
      <c r="K56" s="5"/>
      <c r="L56" s="5"/>
      <c r="M56" s="5"/>
    </row>
    <row r="57" spans="1:17">
      <c r="A57" s="3"/>
    </row>
    <row r="58" spans="1:17">
      <c r="A58" s="2"/>
      <c r="C58" s="49" t="s">
        <v>121</v>
      </c>
      <c r="D58" s="49"/>
      <c r="E58" s="26">
        <f>E55*3280/5280</f>
        <v>93.939696969696968</v>
      </c>
      <c r="F58" s="50" t="s">
        <v>122</v>
      </c>
      <c r="G58" s="50"/>
      <c r="H58" s="48">
        <f>H55*3.28</f>
        <v>31729.399999999998</v>
      </c>
      <c r="I58" s="48">
        <f>I55*3.28</f>
        <v>-34323.879999999997</v>
      </c>
    </row>
  </sheetData>
  <mergeCells count="2">
    <mergeCell ref="C58:D58"/>
    <mergeCell ref="F58:G58"/>
  </mergeCells>
  <pageMargins left="0.7" right="0.7" top="0.75" bottom="0.75" header="0.3" footer="0.3"/>
  <pageSetup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A6" sqref="A6:XFD16"/>
    </sheetView>
  </sheetViews>
  <sheetFormatPr defaultRowHeight="15"/>
  <cols>
    <col min="1" max="1" width="9.140625" style="1"/>
    <col min="2" max="2" width="42.7109375" style="1" customWidth="1"/>
    <col min="3" max="3" width="17.7109375" style="26" customWidth="1"/>
    <col min="4" max="5" width="34.5703125" style="26" customWidth="1"/>
    <col min="6" max="6" width="7.140625" style="1" customWidth="1"/>
    <col min="7" max="7" width="36.5703125" style="40" customWidth="1"/>
    <col min="8" max="11" width="34.5703125" style="1" customWidth="1"/>
    <col min="12" max="16384" width="9.140625" style="1"/>
  </cols>
  <sheetData>
    <row r="1" spans="1:7" ht="21">
      <c r="A1" s="33" t="s">
        <v>118</v>
      </c>
    </row>
    <row r="3" spans="1:7" s="32" customFormat="1" ht="26.25">
      <c r="A3" s="25" t="s">
        <v>93</v>
      </c>
      <c r="B3" s="22" t="s">
        <v>55</v>
      </c>
      <c r="C3" s="34" t="s">
        <v>92</v>
      </c>
      <c r="D3" s="31" t="s">
        <v>64</v>
      </c>
      <c r="E3" s="31" t="s">
        <v>65</v>
      </c>
      <c r="G3" s="44" t="s">
        <v>66</v>
      </c>
    </row>
    <row r="4" spans="1:7" ht="32.25" customHeight="1">
      <c r="A4" s="25">
        <v>1</v>
      </c>
      <c r="B4" s="42" t="s">
        <v>49</v>
      </c>
      <c r="C4" s="34"/>
      <c r="D4" s="43" t="s">
        <v>87</v>
      </c>
      <c r="E4" s="38" t="s">
        <v>88</v>
      </c>
      <c r="G4" s="45" t="s">
        <v>67</v>
      </c>
    </row>
    <row r="5" spans="1:7" ht="32.25" customHeight="1">
      <c r="A5" s="12">
        <v>2</v>
      </c>
      <c r="B5" s="11" t="s">
        <v>117</v>
      </c>
      <c r="C5" s="36" t="s">
        <v>91</v>
      </c>
      <c r="D5" s="41" t="s">
        <v>102</v>
      </c>
      <c r="E5" s="38" t="s">
        <v>89</v>
      </c>
      <c r="G5" s="46" t="s">
        <v>68</v>
      </c>
    </row>
    <row r="6" spans="1:7" ht="32.25" customHeight="1">
      <c r="A6" s="12">
        <v>3</v>
      </c>
      <c r="B6" s="13" t="s">
        <v>94</v>
      </c>
      <c r="C6" s="36" t="s">
        <v>95</v>
      </c>
      <c r="D6" s="41" t="s">
        <v>102</v>
      </c>
      <c r="E6" s="38" t="s">
        <v>89</v>
      </c>
      <c r="G6" s="46" t="s">
        <v>69</v>
      </c>
    </row>
    <row r="7" spans="1:7" ht="32.25" customHeight="1">
      <c r="A7" s="12">
        <v>4</v>
      </c>
      <c r="B7" s="13" t="s">
        <v>96</v>
      </c>
      <c r="C7" s="36" t="s">
        <v>97</v>
      </c>
      <c r="D7" s="41" t="s">
        <v>102</v>
      </c>
      <c r="E7" s="38" t="s">
        <v>89</v>
      </c>
      <c r="G7" s="46" t="s">
        <v>70</v>
      </c>
    </row>
    <row r="8" spans="1:7" ht="32.25" customHeight="1">
      <c r="A8" s="12">
        <v>5</v>
      </c>
      <c r="B8" s="13" t="s">
        <v>98</v>
      </c>
      <c r="C8" s="36" t="s">
        <v>99</v>
      </c>
      <c r="D8" s="41" t="s">
        <v>102</v>
      </c>
      <c r="E8" s="38" t="s">
        <v>89</v>
      </c>
      <c r="G8" s="47" t="s">
        <v>71</v>
      </c>
    </row>
    <row r="9" spans="1:7" ht="32.25" customHeight="1">
      <c r="A9" s="12">
        <v>6</v>
      </c>
      <c r="B9" s="11" t="s">
        <v>100</v>
      </c>
      <c r="C9" s="36" t="s">
        <v>101</v>
      </c>
      <c r="D9" s="41" t="s">
        <v>102</v>
      </c>
      <c r="E9" s="38" t="s">
        <v>89</v>
      </c>
      <c r="G9" s="45" t="s">
        <v>72</v>
      </c>
    </row>
    <row r="10" spans="1:7" ht="32.25" customHeight="1">
      <c r="A10" s="12">
        <v>7</v>
      </c>
      <c r="B10" s="11" t="s">
        <v>116</v>
      </c>
      <c r="C10" s="36" t="s">
        <v>103</v>
      </c>
      <c r="D10" s="41" t="s">
        <v>102</v>
      </c>
      <c r="E10" s="38" t="s">
        <v>89</v>
      </c>
      <c r="G10" s="46" t="s">
        <v>73</v>
      </c>
    </row>
    <row r="11" spans="1:7" ht="32.25" customHeight="1">
      <c r="A11" s="12">
        <v>8</v>
      </c>
      <c r="B11" s="13" t="s">
        <v>90</v>
      </c>
      <c r="C11" s="36" t="s">
        <v>104</v>
      </c>
      <c r="D11" s="41" t="s">
        <v>102</v>
      </c>
      <c r="E11" s="38" t="s">
        <v>89</v>
      </c>
      <c r="G11" s="46" t="s">
        <v>74</v>
      </c>
    </row>
    <row r="12" spans="1:7" ht="32.25" customHeight="1">
      <c r="A12" s="12">
        <v>9</v>
      </c>
      <c r="B12" s="11" t="s">
        <v>105</v>
      </c>
      <c r="C12" s="36" t="s">
        <v>106</v>
      </c>
      <c r="D12" s="41" t="s">
        <v>102</v>
      </c>
      <c r="E12" s="38" t="s">
        <v>89</v>
      </c>
      <c r="G12" s="46" t="s">
        <v>75</v>
      </c>
    </row>
    <row r="13" spans="1:7" ht="32.25" customHeight="1">
      <c r="A13" s="12">
        <v>10</v>
      </c>
      <c r="B13" s="11" t="s">
        <v>107</v>
      </c>
      <c r="C13" s="36" t="s">
        <v>108</v>
      </c>
      <c r="D13" s="41" t="s">
        <v>102</v>
      </c>
      <c r="E13" s="38" t="s">
        <v>89</v>
      </c>
      <c r="G13" s="46" t="s">
        <v>76</v>
      </c>
    </row>
    <row r="14" spans="1:7" ht="32.25" customHeight="1">
      <c r="A14" s="12">
        <v>11</v>
      </c>
      <c r="B14" s="11" t="s">
        <v>109</v>
      </c>
      <c r="C14" s="36" t="s">
        <v>110</v>
      </c>
      <c r="D14" s="41" t="s">
        <v>102</v>
      </c>
      <c r="E14" s="38" t="s">
        <v>89</v>
      </c>
      <c r="G14" s="44" t="s">
        <v>77</v>
      </c>
    </row>
    <row r="15" spans="1:7" ht="32.25" customHeight="1">
      <c r="A15" s="12">
        <v>12</v>
      </c>
      <c r="B15" s="11" t="s">
        <v>111</v>
      </c>
      <c r="C15" s="36" t="s">
        <v>112</v>
      </c>
      <c r="D15" s="41" t="s">
        <v>102</v>
      </c>
      <c r="E15" s="38" t="s">
        <v>89</v>
      </c>
      <c r="G15" s="45" t="s">
        <v>115</v>
      </c>
    </row>
    <row r="16" spans="1:7" ht="32.25" customHeight="1">
      <c r="A16" s="12">
        <v>13</v>
      </c>
      <c r="B16" s="11" t="s">
        <v>113</v>
      </c>
      <c r="C16" s="36" t="s">
        <v>114</v>
      </c>
      <c r="D16" s="41" t="s">
        <v>102</v>
      </c>
      <c r="E16" s="38" t="s">
        <v>89</v>
      </c>
      <c r="G16" s="46" t="s">
        <v>78</v>
      </c>
    </row>
    <row r="17" spans="1:7">
      <c r="A17" s="3"/>
      <c r="G17" s="46" t="s">
        <v>79</v>
      </c>
    </row>
    <row r="18" spans="1:7" ht="18">
      <c r="A18" s="51" t="s">
        <v>82</v>
      </c>
      <c r="B18" s="51"/>
      <c r="C18" s="51"/>
      <c r="D18" s="51"/>
      <c r="E18" s="51"/>
      <c r="G18" s="46" t="s">
        <v>80</v>
      </c>
    </row>
    <row r="19" spans="1:7" ht="18">
      <c r="A19" s="39"/>
      <c r="G19" s="47" t="s">
        <v>81</v>
      </c>
    </row>
    <row r="20" spans="1:7">
      <c r="A20" s="52" t="s">
        <v>83</v>
      </c>
      <c r="B20" s="52"/>
      <c r="C20" s="52"/>
      <c r="D20" s="52"/>
      <c r="E20" s="52"/>
    </row>
    <row r="21" spans="1:7">
      <c r="A21" s="52" t="s">
        <v>84</v>
      </c>
      <c r="B21" s="52"/>
      <c r="C21" s="52"/>
      <c r="D21" s="52"/>
      <c r="E21" s="52"/>
    </row>
    <row r="22" spans="1:7" ht="26.25" customHeight="1">
      <c r="A22" s="52" t="s">
        <v>85</v>
      </c>
      <c r="B22" s="52"/>
      <c r="C22" s="52"/>
      <c r="D22" s="52"/>
      <c r="E22" s="52"/>
    </row>
    <row r="23" spans="1:7" ht="18.75" customHeight="1">
      <c r="A23" s="52" t="s">
        <v>86</v>
      </c>
      <c r="B23" s="52"/>
      <c r="C23" s="52"/>
      <c r="D23" s="52"/>
      <c r="E23" s="52"/>
    </row>
    <row r="28" spans="1:7" ht="33" customHeight="1"/>
    <row r="35" ht="32.25" customHeight="1"/>
    <row r="42" ht="16.5" customHeight="1"/>
    <row r="48" ht="16.5" customHeight="1"/>
    <row r="52" spans="1:5" ht="19.5" customHeight="1"/>
    <row r="53" spans="1:5" ht="19.5" customHeight="1"/>
    <row r="54" spans="1:5" ht="33" customHeight="1"/>
    <row r="55" spans="1:5" ht="17.25" customHeight="1"/>
    <row r="56" spans="1:5" ht="17.25" customHeight="1"/>
    <row r="58" spans="1:5" ht="162" customHeight="1"/>
    <row r="60" spans="1:5" s="40" customFormat="1" ht="29.25" customHeight="1">
      <c r="A60" s="1"/>
      <c r="B60" s="1"/>
      <c r="C60" s="26"/>
      <c r="D60" s="26"/>
      <c r="E60" s="26"/>
    </row>
    <row r="61" spans="1:5" s="40" customFormat="1" ht="29.25" customHeight="1">
      <c r="A61" s="1"/>
      <c r="B61" s="1"/>
      <c r="C61" s="26"/>
      <c r="D61" s="26"/>
      <c r="E61" s="26"/>
    </row>
    <row r="62" spans="1:5" s="40" customFormat="1" ht="29.25" customHeight="1">
      <c r="A62" s="1"/>
      <c r="B62" s="1"/>
      <c r="C62" s="26"/>
      <c r="D62" s="26"/>
      <c r="E62" s="26"/>
    </row>
    <row r="63" spans="1:5" s="40" customFormat="1" ht="29.25" customHeight="1">
      <c r="A63" s="1"/>
      <c r="B63" s="1"/>
      <c r="C63" s="26"/>
      <c r="D63" s="26"/>
      <c r="E63" s="26"/>
    </row>
  </sheetData>
  <mergeCells count="5">
    <mergeCell ref="A18:E18"/>
    <mergeCell ref="A20:E20"/>
    <mergeCell ref="A21:E21"/>
    <mergeCell ref="A22:E22"/>
    <mergeCell ref="A23:E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Dist-Elevation Profile</vt:lpstr>
      <vt:lpstr>Exit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Talbert</dc:creator>
  <cp:lastModifiedBy>Cheryl Talbert</cp:lastModifiedBy>
  <cp:lastPrinted>2017-07-15T12:41:00Z</cp:lastPrinted>
  <dcterms:created xsi:type="dcterms:W3CDTF">2017-06-14T21:21:03Z</dcterms:created>
  <dcterms:modified xsi:type="dcterms:W3CDTF">2017-07-24T14:09:22Z</dcterms:modified>
</cp:coreProperties>
</file>