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leighn\Downloads\"/>
    </mc:Choice>
  </mc:AlternateContent>
  <xr:revisionPtr revIDLastSave="0" documentId="8_{15726585-40A2-4251-ABC7-484B15514793}" xr6:coauthVersionLast="47" xr6:coauthVersionMax="47" xr10:uidLastSave="{00000000-0000-0000-0000-000000000000}"/>
  <bookViews>
    <workbookView xWindow="28680" yWindow="-120" windowWidth="29040" windowHeight="15720" firstSheet="1" activeTab="4" xr2:uid="{00000000-000D-0000-FFFF-FFFF00000000}"/>
  </bookViews>
  <sheets>
    <sheet name="Instructions" sheetId="7" r:id="rId1"/>
    <sheet name="Trip Costs" sheetId="6" r:id="rId2"/>
    <sheet name="Leader Costs" sheetId="8" r:id="rId3"/>
    <sheet name="Budget for GA Committee" sheetId="1" r:id="rId4"/>
    <sheet name="Budget for Club Accounting" sheetId="5" r:id="rId5"/>
    <sheet name="Final Expense Summary" sheetId="3" r:id="rId6"/>
  </sheets>
  <externalReferences>
    <externalReference r:id="rId7"/>
  </externalReferences>
  <definedNames>
    <definedName name="Participants" localSheetId="2">'[1]Budget for GA Committee'!$C$17</definedName>
    <definedName name="Participants">'Budget for GA Committee'!$C$17</definedName>
    <definedName name="_xlnm.Print_Area" localSheetId="2">'Leader Costs'!$A$1:$E$20</definedName>
    <definedName name="Total_Revenue" localSheetId="2">'[1]Final Expense Summary'!#REF!</definedName>
    <definedName name="Total_Revenue">'Final Expense 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 l="1"/>
  <c r="A1" i="6"/>
  <c r="A1" i="8"/>
  <c r="B20" i="8"/>
  <c r="C17" i="1" s="1"/>
  <c r="E17" i="8"/>
  <c r="E16" i="8"/>
  <c r="E15" i="8"/>
  <c r="E14" i="8"/>
  <c r="E13" i="8"/>
  <c r="E12" i="8"/>
  <c r="E11" i="8"/>
  <c r="E10" i="8"/>
  <c r="E9" i="8"/>
  <c r="E8" i="8"/>
  <c r="E7" i="8"/>
  <c r="E6" i="8"/>
  <c r="E5" i="8"/>
  <c r="E4" i="8"/>
  <c r="B10" i="5"/>
  <c r="B18" i="5" l="1"/>
  <c r="B16" i="3" s="1"/>
  <c r="E20" i="8"/>
  <c r="D16" i="1" s="1"/>
  <c r="B12" i="5" s="1"/>
  <c r="D20" i="3"/>
  <c r="D13" i="3"/>
  <c r="D14" i="3" s="1"/>
  <c r="D18" i="3" s="1"/>
  <c r="D11" i="1"/>
  <c r="C16" i="1" l="1"/>
  <c r="C15" i="1"/>
  <c r="C9" i="1"/>
  <c r="B19" i="5" l="1"/>
  <c r="B17" i="3" s="1"/>
  <c r="G20" i="6" l="1"/>
  <c r="G21" i="6" s="1"/>
  <c r="D13" i="1" s="1"/>
  <c r="B11" i="5" s="1"/>
  <c r="E20" i="6"/>
  <c r="E21" i="6" s="1"/>
  <c r="D8" i="1" s="1"/>
  <c r="B9" i="5" s="1"/>
  <c r="D20" i="6"/>
  <c r="D21" i="6" s="1"/>
  <c r="D6" i="1" s="1"/>
  <c r="C20" i="6"/>
  <c r="C21" i="6" s="1"/>
  <c r="D7" i="1" s="1"/>
  <c r="B8" i="5" s="1"/>
  <c r="B7" i="5" l="1"/>
  <c r="B7" i="3" s="1"/>
  <c r="D18" i="1"/>
  <c r="D19" i="1"/>
  <c r="A2" i="5" l="1"/>
  <c r="A2" i="3"/>
  <c r="A3" i="3"/>
  <c r="A3" i="5"/>
  <c r="B11" i="3" l="1"/>
  <c r="B10" i="3"/>
  <c r="C12" i="1"/>
  <c r="C14" i="1"/>
  <c r="C13" i="1"/>
  <c r="C11" i="1"/>
  <c r="C8" i="1"/>
  <c r="C7" i="1"/>
  <c r="C6" i="1"/>
  <c r="C10" i="1"/>
  <c r="C19" i="1" l="1"/>
  <c r="B12" i="3"/>
  <c r="B9" i="3"/>
  <c r="B8" i="3"/>
  <c r="B20" i="3" l="1"/>
  <c r="C20" i="1"/>
  <c r="D20" i="1"/>
  <c r="B13" i="5" s="1"/>
  <c r="C14" i="3"/>
  <c r="C21" i="1" l="1"/>
  <c r="D21" i="1"/>
  <c r="D24" i="1" s="1"/>
  <c r="C22" i="1" l="1"/>
  <c r="C23" i="1" s="1"/>
  <c r="D22" i="1"/>
  <c r="B14" i="5" l="1"/>
  <c r="B13" i="3" s="1"/>
  <c r="D23" i="1"/>
  <c r="B15" i="5" l="1"/>
  <c r="B20" i="5" s="1"/>
  <c r="B14" i="3"/>
  <c r="B21" i="5" l="1"/>
  <c r="B18" i="3"/>
</calcChain>
</file>

<file path=xl/sharedStrings.xml><?xml version="1.0" encoding="utf-8"?>
<sst xmlns="http://schemas.openxmlformats.org/spreadsheetml/2006/main" count="155" uniqueCount="129">
  <si>
    <t>Expenses Included</t>
  </si>
  <si>
    <t>Contingency:</t>
  </si>
  <si>
    <t>Guide/Trekking Service:</t>
  </si>
  <si>
    <t>Excursions/Tours:</t>
  </si>
  <si>
    <t>Cancellation Insurance:</t>
  </si>
  <si>
    <t>Travel Agency Fees:</t>
  </si>
  <si>
    <t>Expense Total</t>
  </si>
  <si>
    <t>GrandTotal</t>
  </si>
  <si>
    <t>(Not all expense categories need to be utilized.  They may not be applicable or listed as excluded expenses.)</t>
  </si>
  <si>
    <t>Expenses NOT Included in Trip Price</t>
  </si>
  <si>
    <t>Passes/Permits:</t>
  </si>
  <si>
    <t>Equipment Rental (phone, vehicle, boats, gear):</t>
  </si>
  <si>
    <t>Administration (Memberships, maps, tax, phone, postage, copying):</t>
  </si>
  <si>
    <t>Food (meals, supplies):</t>
  </si>
  <si>
    <t>Lodging (Hotels, Huts, Camp Fees):</t>
  </si>
  <si>
    <t>Transportation (air travel, trains, buses, taxis, boats within main itinerary)</t>
  </si>
  <si>
    <t>Cost Per Person</t>
  </si>
  <si>
    <t>Other (please describe)</t>
  </si>
  <si>
    <t>Included  Insurance:</t>
  </si>
  <si>
    <t>Pre-Trip Budget Worksheet</t>
  </si>
  <si>
    <t>Subtotal</t>
  </si>
  <si>
    <t>Mountaineers Admin Fee</t>
  </si>
  <si>
    <t>* Leader fill in green cells.  Do NOT type in the other cells - they will calculate automatically.</t>
  </si>
  <si>
    <t>Post-Trip Actual</t>
  </si>
  <si>
    <t>Transportation</t>
  </si>
  <si>
    <t>Food</t>
  </si>
  <si>
    <r>
      <t>Pre-Trip Forecast</t>
    </r>
    <r>
      <rPr>
        <b/>
        <vertAlign val="superscript"/>
        <sz val="11"/>
        <color theme="1"/>
        <rFont val="Calibri"/>
        <family val="2"/>
        <scheme val="minor"/>
      </rPr>
      <t>1</t>
    </r>
  </si>
  <si>
    <t>Post-Trip Expense Summary for Club Accounting</t>
  </si>
  <si>
    <t>Transport</t>
  </si>
  <si>
    <t>Lodging</t>
  </si>
  <si>
    <t>Total Cost</t>
  </si>
  <si>
    <t>Total Revenue</t>
  </si>
  <si>
    <t>Cost Per Participant</t>
  </si>
  <si>
    <t>Notes/Description</t>
  </si>
  <si>
    <t>Administration, Equipment Rentals, Passes/permits, insurance</t>
  </si>
  <si>
    <t>Guides, Travel Agents, Tours</t>
  </si>
  <si>
    <t>Trip Expenses</t>
  </si>
  <si>
    <t>Number of Participants (not counting leaders)</t>
  </si>
  <si>
    <t>Per Person Trip Price</t>
  </si>
  <si>
    <t>Budget - Main Itinerary</t>
  </si>
  <si>
    <t>Budget Summary for Club Accounting</t>
  </si>
  <si>
    <t>Net Income</t>
  </si>
  <si>
    <t>Net Income Margin</t>
  </si>
  <si>
    <t>Travel medical/medevac Insurance:</t>
  </si>
  <si>
    <t>DATE</t>
  </si>
  <si>
    <t>Tours</t>
  </si>
  <si>
    <t>ITINERARY</t>
  </si>
  <si>
    <t>Included Costs Per Person (including leader(s)</t>
  </si>
  <si>
    <t>Total Cost - Main</t>
  </si>
  <si>
    <t>Transportation - air travel</t>
  </si>
  <si>
    <t>Budget As Originally Approved</t>
  </si>
  <si>
    <t>Guide/Outfitter</t>
  </si>
  <si>
    <t>Enter this total manually in D10</t>
  </si>
  <si>
    <t>Enter this total manually in D15</t>
  </si>
  <si>
    <t>Leader's Share of Trip Expenses</t>
  </si>
  <si>
    <t>For reference only - already counted above</t>
  </si>
  <si>
    <t>User chooses the contingency</t>
  </si>
  <si>
    <t xml:space="preserve">Number of Participants (not including leaders) </t>
  </si>
  <si>
    <t>Leaders' Incremental Trip Expenses (not included above)</t>
  </si>
  <si>
    <t>Incremental Leader Expenses Not included Above</t>
  </si>
  <si>
    <t>Total Revenue Collected from Participants</t>
  </si>
  <si>
    <t xml:space="preserve">Net Income </t>
  </si>
  <si>
    <t>Number of Participants (not incl leaders)</t>
  </si>
  <si>
    <t>Leader Expense as % of Total Expense  (not including Admin Fee)</t>
  </si>
  <si>
    <t>Leader Expense as % of Per-Perticipant Cost (not incl Admin Fee)</t>
  </si>
  <si>
    <t>GrandTotal Expense</t>
  </si>
  <si>
    <t>Can add your own finer-grained headings here and add across to main headings to the left</t>
  </si>
  <si>
    <t>Enter this total manually in D9</t>
  </si>
  <si>
    <t>Enter this total manually in D12</t>
  </si>
  <si>
    <t>Enter this total manually in D14</t>
  </si>
  <si>
    <r>
      <t>·</t>
    </r>
    <r>
      <rPr>
        <sz val="7"/>
        <color rgb="FF000000"/>
        <rFont val="Times New Roman"/>
        <family val="1"/>
      </rPr>
      <t>        </t>
    </r>
    <r>
      <rPr>
        <sz val="11"/>
        <color rgb="FF000000"/>
        <rFont val="Calibri"/>
        <family val="2"/>
        <scheme val="minor"/>
      </rPr>
      <t>The yellow cells are automatically populated after you fill in the green cells.</t>
    </r>
  </si>
  <si>
    <r>
      <t>·</t>
    </r>
    <r>
      <rPr>
        <sz val="7"/>
        <color rgb="FF000000"/>
        <rFont val="Times New Roman"/>
        <family val="1"/>
      </rPr>
      <t>        </t>
    </r>
    <r>
      <rPr>
        <sz val="11"/>
        <color rgb="FF000000"/>
        <rFont val="Calibri"/>
        <family val="2"/>
        <scheme val="minor"/>
      </rPr>
      <t>Be sure to save the approved version of this spreadsheet before you start revising it! </t>
    </r>
  </si>
  <si>
    <t>Put # of participants including leader(s) in the cell below:</t>
  </si>
  <si>
    <t>* Leader fill in green cells.  Do NOT type in the yellow cells - they will calculate automatically.</t>
  </si>
  <si>
    <r>
      <t>·</t>
    </r>
    <r>
      <rPr>
        <sz val="7"/>
        <color rgb="FF000000"/>
        <rFont val="Times New Roman"/>
        <family val="1"/>
      </rPr>
      <t>        </t>
    </r>
    <r>
      <rPr>
        <sz val="11"/>
        <color rgb="FF000000"/>
        <rFont val="Calibri"/>
        <family val="2"/>
        <scheme val="minor"/>
      </rPr>
      <t>This tab is your starting point.  Fill in your day by day dates and itinerary and then itemize per-person expenses in the columns associated with lodging, transportation, food, guide/outfitter expense and tour expense.  (You may need to take a fixed total expense quote and divide it by the total number of people including leaders to get the per-person cost. )   Sum up the expenses in each category at the bottom, first on a per-person basis, and then multiplied by the total number of people including leaders to get the total expense in that column.  These expense items must be in US dollars, so add a cell for the exchange rate conversion to US dollars if your quote is in another currency, and periodically check-update that cell.</t>
    </r>
  </si>
  <si>
    <t>Exchange rate to USD</t>
  </si>
  <si>
    <t>per person</t>
  </si>
  <si>
    <t>total</t>
  </si>
  <si>
    <t>This template consists of a series of spreadsheets that are linked together.  Data from one shows up automatically in the next spreadsheet, and much of the calculating is done for you automatically.  Here is some general guidance on how to use the template:</t>
  </si>
  <si>
    <r>
      <t>·</t>
    </r>
    <r>
      <rPr>
        <sz val="7"/>
        <color rgb="FF000000"/>
        <rFont val="Times New Roman"/>
        <family val="1"/>
      </rPr>
      <t>        </t>
    </r>
    <r>
      <rPr>
        <sz val="11"/>
        <color rgb="FF000000"/>
        <rFont val="Calibri"/>
        <family val="2"/>
        <scheme val="minor"/>
      </rPr>
      <t>You can add or delete rows, but do not add columns.  Please add detailed notes off to the right or a comment in a particular cell explaining what that item includes (e.g. "individual share of 12-person rental van";  "individual share of a rented AirBnB"; "share of a 2-person hotel room", " day-tour")</t>
    </r>
  </si>
  <si>
    <t>Please add detailed explanation in this column</t>
  </si>
  <si>
    <t>Total Contingency</t>
  </si>
  <si>
    <t>SAVE A COPY OF THIS WORKBOOK WITH YOUR TRIP TITLE AND  'ORIGINAL BUDGET' AS SOON AS YOUR TRIP IS APPROVED, AND DO NOT MODIFY THIS VERSION.  SEPARATELY SAVE A NEW COPY OF THIS WORKBOOK WITH YOUR TRIP TITLE AND 'UPDATED BUDGET', AND MODIFY THIS ONE AS YOU GET BETTER COST ESTIMATES DURING THE PLANNING PERIOD BEFORE THE TRIP.</t>
  </si>
  <si>
    <r>
      <t>·</t>
    </r>
    <r>
      <rPr>
        <sz val="7"/>
        <color rgb="FF000000"/>
        <rFont val="Times New Roman"/>
        <family val="1"/>
      </rPr>
      <t>        </t>
    </r>
    <r>
      <rPr>
        <sz val="11"/>
        <color rgb="FF000000"/>
        <rFont val="Calibri"/>
        <family val="2"/>
        <scheme val="minor"/>
      </rPr>
      <t>This spreadsheet is an automatically-generated summary of the previous sheet and is sent to the club accounting group, for their information, when the trip is approved . (it can be sent as a printed pdf of this one page of the budget.)   This also sheet helps us develop annual budgets and mid-flight updates for revenue, expense and margin.</t>
    </r>
  </si>
  <si>
    <t>Trip Cost %</t>
  </si>
  <si>
    <t>Incremental Expenses - Flights</t>
  </si>
  <si>
    <t>Incremental Expenses - Other</t>
  </si>
  <si>
    <t>Incremental Expenses - TOTAL</t>
  </si>
  <si>
    <t>Trip leaders' total incremental expenses</t>
  </si>
  <si>
    <t>[this value is used in the calculation of 'Number of Participants (not including leaders)' in the 'Budget for GA Committee' tab]</t>
  </si>
  <si>
    <t>[this value is used in the calculation of 'Leaders' Incremental Trip Expenses (not included above)' in the 'Budget for GA Committee' tab]</t>
  </si>
  <si>
    <t># of trip leaders with full trip cost paid:</t>
  </si>
  <si>
    <t>Trip Leader Name</t>
  </si>
  <si>
    <t>Incremental expenses can include leader airfare/transport to and from the trip,
but not the direct costs of the trip</t>
  </si>
  <si>
    <t>Grand Total</t>
  </si>
  <si>
    <t>What % of the direct costs of the trip
will be covered for each leader?</t>
  </si>
  <si>
    <r>
      <t>·</t>
    </r>
    <r>
      <rPr>
        <sz val="7"/>
        <color rgb="FF000000"/>
        <rFont val="Times New Roman"/>
        <family val="1"/>
      </rPr>
      <t>        </t>
    </r>
    <r>
      <rPr>
        <sz val="11"/>
        <color rgb="FF000000"/>
        <rFont val="Calibri"/>
        <family val="2"/>
        <scheme val="minor"/>
      </rPr>
      <t>The information that you need to enter on this spreadsheet is identified by the green color cells. Some of the information will come over automatically from your Trip Cost and Trip Leaders tabs, while some of the cells you will type in (see the notes in column E of the Budget for GA Committee tab).  Please enter a detailed explanation of what is included in each expense in column E, or as a comment on an individual cell.</t>
    </r>
  </si>
  <si>
    <r>
      <t>·</t>
    </r>
    <r>
      <rPr>
        <sz val="7"/>
        <color rgb="FF000000"/>
        <rFont val="Times New Roman"/>
        <family val="1"/>
      </rPr>
      <t>        </t>
    </r>
    <r>
      <rPr>
        <sz val="11"/>
        <color rgb="FF000000"/>
        <rFont val="Calibri"/>
        <family val="2"/>
        <scheme val="minor"/>
      </rPr>
      <t>The amounts entered into this tab will be used automatically by the calculations in the next tab (Budget for GA Committee)</t>
    </r>
    <r>
      <rPr>
        <sz val="11"/>
        <color rgb="FF000000"/>
        <rFont val="Symbol"/>
        <family val="1"/>
        <charset val="2"/>
      </rPr>
      <t>.</t>
    </r>
  </si>
  <si>
    <r>
      <t>·</t>
    </r>
    <r>
      <rPr>
        <sz val="7"/>
        <color rgb="FF000000"/>
        <rFont val="Times New Roman"/>
        <family val="1"/>
      </rPr>
      <t>        </t>
    </r>
    <r>
      <rPr>
        <sz val="11"/>
        <color rgb="FF000000"/>
        <rFont val="Calibri"/>
        <family val="2"/>
        <scheme val="minor"/>
      </rPr>
      <t>Contingency – you can change this to a % that makes sense for your trip.  (A 5% contingency is for a budget that you are fairly confident in;  if you are uncertain about the estimates of some of the costs or if you're paying in a foreign currency, you may want to go up as high as 15%.)  Once you enter the contingency percentage in cell B20, the dollar amount associated with that percentage contingency will calculate for you.  You can adjust the contingency amount down for any expenses that are final and not expected to fluctuate at the time the budget is submitted.  DO NOT under-state the contingency - you can NOT lose money on your global adventure so if your costs turn out to be higher than your trip revenues you may have to absorb some or all of the gap with your leader expense reimbursements.</t>
    </r>
  </si>
  <si>
    <r>
      <t>·</t>
    </r>
    <r>
      <rPr>
        <sz val="7"/>
        <color rgb="FF000000"/>
        <rFont val="Times New Roman"/>
        <family val="1"/>
      </rPr>
      <t>        </t>
    </r>
    <r>
      <rPr>
        <sz val="11"/>
        <color rgb="FF000000"/>
        <rFont val="Calibri"/>
        <family val="2"/>
        <scheme val="minor"/>
      </rPr>
      <t>Don't forget to fill out the section below to estimate expenses that are NOT included in the trip price.  This cell can be a range, but if you enter a range you will need to calculate the bottom-line sum manually and enter it in cell C40.</t>
    </r>
  </si>
  <si>
    <r>
      <t>·</t>
    </r>
    <r>
      <rPr>
        <sz val="7"/>
        <color rgb="FF000000"/>
        <rFont val="Times New Roman"/>
        <family val="1"/>
      </rPr>
      <t>        </t>
    </r>
    <r>
      <rPr>
        <sz val="11"/>
        <color rgb="FF000000"/>
        <rFont val="Calibri"/>
        <family val="2"/>
        <scheme val="minor"/>
      </rPr>
      <t>Manually enter a trip price that the participant will pay – this is the green cell.  This trip price  should cover (at the very least) all of the trip expenses plus the contingency, leader expenses and Mountaineers admin fee.</t>
    </r>
  </si>
  <si>
    <r>
      <t>·</t>
    </r>
    <r>
      <rPr>
        <sz val="7"/>
        <color rgb="FF000000"/>
        <rFont val="Times New Roman"/>
        <family val="1"/>
      </rPr>
      <t>        </t>
    </r>
    <r>
      <rPr>
        <sz val="11"/>
        <color rgb="FF000000"/>
        <rFont val="Calibri"/>
        <family val="2"/>
        <scheme val="minor"/>
      </rPr>
      <t>The per-person totals for each column add up at the bottom of the sheet in cells D19-G19 (the row number may be different if you add rows).  Type the number of participants plus leaders in cell B20; this number will be used to calculate the total expense by category across all participants and leaders.</t>
    </r>
  </si>
  <si>
    <r>
      <t>·</t>
    </r>
    <r>
      <rPr>
        <sz val="7"/>
        <color rgb="FF000000"/>
        <rFont val="Times New Roman"/>
        <family val="1"/>
      </rPr>
      <t>        </t>
    </r>
    <r>
      <rPr>
        <sz val="11"/>
        <color rgb="FF000000"/>
        <rFont val="Calibri"/>
        <family val="2"/>
        <scheme val="minor"/>
      </rPr>
      <t>List the names of all trip leaders in column A of this tab.  Fill in the % of the direct trip costs that will be covered for each trip leader in column B.  For example, if a trip has 2 leaders and each leader is covering half of their trip cost, each leader will have a 50% entered in column B.  As another example, if a trip has 2 leaders and one leader has all of their trip costs covered while the other leader has 25% of their trip costs covered, column B will contain 100% for the first leader and 25% for the second leader.</t>
    </r>
  </si>
  <si>
    <r>
      <t>·</t>
    </r>
    <r>
      <rPr>
        <sz val="7"/>
        <color rgb="FF000000"/>
        <rFont val="Times New Roman"/>
        <family val="1"/>
      </rPr>
      <t>        </t>
    </r>
    <r>
      <rPr>
        <sz val="11"/>
        <color rgb="FF000000"/>
        <rFont val="Calibri"/>
        <family val="2"/>
        <scheme val="minor"/>
      </rPr>
      <t>The amounts in columns C and D are the amounts of additional expense the leaders expect to incur (and be reimbursed for), usually getting to and from the adventure location.  You can also use column D to subtract any $ amount of the direct trip cost that the leaders will cover themselves.</t>
    </r>
  </si>
  <si>
    <t>Please add detailed descriptions of incremental expenses
in this column</t>
  </si>
  <si>
    <t>Incremental Expenses - Description</t>
  </si>
  <si>
    <t>Transportation - shuttles, buses, gondolas, trains, etc</t>
  </si>
  <si>
    <t>Carried over from Trip Costs worksheet</t>
  </si>
  <si>
    <t>Carried over from Leader Costs worksheet</t>
  </si>
  <si>
    <t>Carried over from Trip Costs and Leader Costs worksheets</t>
  </si>
  <si>
    <t>Trip Costs worksheet - REQUIRED</t>
  </si>
  <si>
    <t>Leader Costs worksheet - REQUIRED</t>
  </si>
  <si>
    <t>Budget for GA Committee worksheet - REQUIRED</t>
  </si>
  <si>
    <t>Budget for Club Accounting worksheet - REQUIRED</t>
  </si>
  <si>
    <t>Japan Michonoku trail</t>
  </si>
  <si>
    <t>Apr 11-21</t>
  </si>
  <si>
    <t>Japan coastal trip</t>
  </si>
  <si>
    <t>hotel on last night and transportation to airport</t>
  </si>
  <si>
    <t>Adventure Title:    Japan Michinoku coastal trail</t>
  </si>
  <si>
    <t>Planned Adventure Dates:    Apr 11-21, 2026</t>
  </si>
  <si>
    <t>RT from Seattle to Tokyo</t>
  </si>
  <si>
    <t>Train to/from airport</t>
  </si>
  <si>
    <t>pre and post trip hotel, if desired</t>
  </si>
  <si>
    <t>2 breakfasts, 2 dinners and all lunches and snacks</t>
  </si>
  <si>
    <t>Tour:  Sappa boat</t>
  </si>
  <si>
    <t>food:  Welcome dinner</t>
  </si>
  <si>
    <t xml:space="preserve">Outfitter fee includes lodging, guide fee, luggage, and booking fee   </t>
  </si>
  <si>
    <t>Transport includes Bullet and local trains, 3 local van/taxi rides</t>
  </si>
  <si>
    <t>salt making workshop, craft workshop, museums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</si>
</sst>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409]d\-mmm\-yy;@"/>
    <numFmt numFmtId="166" formatCode="_(* #,##0_);_(* \(#,##0\);_(* &quot;-&quot;??_);_(@_)"/>
    <numFmt numFmtId="167" formatCode="mm/dd/yy;@"/>
    <numFmt numFmtId="168"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b/>
      <vertAlign val="superscript"/>
      <sz val="11"/>
      <color theme="1"/>
      <name val="Calibri"/>
      <family val="2"/>
      <scheme val="minor"/>
    </font>
    <font>
      <b/>
      <sz val="21"/>
      <color theme="1"/>
      <name val="Calibri"/>
      <family val="2"/>
      <scheme val="minor"/>
    </font>
    <font>
      <b/>
      <sz val="10"/>
      <color theme="1"/>
      <name val="Arial"/>
      <family val="2"/>
    </font>
    <font>
      <i/>
      <sz val="11"/>
      <color rgb="FFFF0000"/>
      <name val="Calibri"/>
      <family val="2"/>
      <scheme val="minor"/>
    </font>
    <font>
      <b/>
      <sz val="12"/>
      <color theme="1"/>
      <name val="Calibri"/>
      <family val="2"/>
      <scheme val="minor"/>
    </font>
    <font>
      <b/>
      <sz val="8"/>
      <color theme="1"/>
      <name val="Arial"/>
      <family val="2"/>
    </font>
    <font>
      <sz val="11"/>
      <color rgb="FF000000"/>
      <name val="Calibri"/>
      <family val="2"/>
      <scheme val="minor"/>
    </font>
    <font>
      <sz val="11"/>
      <color rgb="FF000000"/>
      <name val="Symbol"/>
      <family val="1"/>
      <charset val="2"/>
    </font>
    <font>
      <sz val="7"/>
      <color rgb="FF000000"/>
      <name val="Times New Roman"/>
      <family val="1"/>
    </font>
    <font>
      <b/>
      <sz val="12"/>
      <color rgb="FF000000"/>
      <name val="Calibri"/>
      <family val="2"/>
      <scheme val="minor"/>
    </font>
    <font>
      <i/>
      <sz val="12"/>
      <color rgb="FF000000"/>
      <name val="Calibri"/>
      <family val="2"/>
      <scheme val="minor"/>
    </font>
  </fonts>
  <fills count="4">
    <fill>
      <patternFill patternType="none"/>
    </fill>
    <fill>
      <patternFill patternType="gray125"/>
    </fill>
    <fill>
      <patternFill patternType="solid">
        <fgColor rgb="FF66FF66"/>
        <bgColor indexed="64"/>
      </patternFill>
    </fill>
    <fill>
      <patternFill patternType="solid">
        <fgColor rgb="FFFFFF0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6">
    <xf numFmtId="0" fontId="0" fillId="0" borderId="0" xfId="0"/>
    <xf numFmtId="0" fontId="2" fillId="0" borderId="2" xfId="0" applyFont="1" applyBorder="1" applyAlignment="1">
      <alignment vertical="center" wrapText="1"/>
    </xf>
    <xf numFmtId="0" fontId="2" fillId="0" borderId="3" xfId="0" applyFont="1" applyBorder="1" applyAlignment="1">
      <alignment vertical="center" wrapText="1"/>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7" xfId="0" applyFont="1" applyBorder="1" applyAlignment="1">
      <alignment vertical="center" wrapText="1"/>
    </xf>
    <xf numFmtId="0" fontId="2" fillId="0" borderId="16" xfId="0" applyFont="1" applyBorder="1" applyAlignment="1">
      <alignment vertical="center" wrapText="1"/>
    </xf>
    <xf numFmtId="0" fontId="2" fillId="0" borderId="0" xfId="0" applyFont="1"/>
    <xf numFmtId="0" fontId="6" fillId="0" borderId="0" xfId="0" applyFont="1"/>
    <xf numFmtId="0" fontId="0" fillId="0" borderId="0" xfId="0" applyAlignment="1">
      <alignment horizontal="center"/>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9" fontId="0" fillId="2" borderId="18" xfId="0" applyNumberFormat="1" applyFill="1" applyBorder="1" applyAlignment="1">
      <alignment vertical="center" wrapText="1"/>
    </xf>
    <xf numFmtId="9" fontId="0" fillId="0" borderId="18" xfId="0" applyNumberFormat="1" applyBorder="1" applyAlignment="1">
      <alignment vertical="center" wrapText="1"/>
    </xf>
    <xf numFmtId="44" fontId="0" fillId="3" borderId="1" xfId="1" applyFont="1" applyFill="1" applyBorder="1" applyAlignment="1">
      <alignment horizontal="center" vertical="center" wrapText="1"/>
    </xf>
    <xf numFmtId="44" fontId="0" fillId="3" borderId="3" xfId="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left" vertical="center" wrapText="1"/>
    </xf>
    <xf numFmtId="44" fontId="0" fillId="2" borderId="19" xfId="1" applyFont="1" applyFill="1" applyBorder="1" applyAlignment="1">
      <alignment horizontal="center" vertical="center" wrapText="1"/>
    </xf>
    <xf numFmtId="44" fontId="0" fillId="2" borderId="15" xfId="1" applyFont="1" applyFill="1" applyBorder="1" applyAlignment="1">
      <alignment horizontal="center" vertical="center" wrapText="1"/>
    </xf>
    <xf numFmtId="0" fontId="2" fillId="0" borderId="4" xfId="0" applyFont="1" applyBorder="1" applyAlignment="1">
      <alignment horizontal="left" vertical="center" wrapText="1"/>
    </xf>
    <xf numFmtId="0" fontId="8" fillId="0" borderId="0" xfId="0" applyFont="1"/>
    <xf numFmtId="44" fontId="0" fillId="3" borderId="12" xfId="1" applyFont="1" applyFill="1" applyBorder="1" applyAlignment="1">
      <alignment horizontal="center" vertical="center" wrapText="1"/>
    </xf>
    <xf numFmtId="44" fontId="0" fillId="3" borderId="13" xfId="1" applyFont="1" applyFill="1" applyBorder="1" applyAlignment="1">
      <alignment horizontal="center" vertical="center" wrapText="1"/>
    </xf>
    <xf numFmtId="44" fontId="0" fillId="3" borderId="14" xfId="1" applyFont="1" applyFill="1" applyBorder="1" applyAlignment="1">
      <alignment horizontal="center" vertical="center" wrapText="1"/>
    </xf>
    <xf numFmtId="0" fontId="0" fillId="0" borderId="17" xfId="0" applyBorder="1" applyAlignment="1">
      <alignment horizontal="center"/>
    </xf>
    <xf numFmtId="0" fontId="4" fillId="0" borderId="20" xfId="0" applyFont="1" applyBorder="1" applyAlignment="1">
      <alignment horizontal="left" vertical="center" wrapText="1"/>
    </xf>
    <xf numFmtId="44" fontId="0" fillId="2" borderId="1" xfId="1" applyFont="1" applyFill="1" applyBorder="1" applyAlignment="1">
      <alignment horizontal="center" vertical="center" wrapText="1"/>
    </xf>
    <xf numFmtId="0" fontId="2" fillId="0" borderId="2" xfId="0" applyFont="1" applyBorder="1"/>
    <xf numFmtId="0" fontId="0" fillId="0" borderId="13" xfId="0" applyBorder="1"/>
    <xf numFmtId="0" fontId="0" fillId="0" borderId="14" xfId="0" applyBorder="1"/>
    <xf numFmtId="0" fontId="2" fillId="0" borderId="0" xfId="0" applyFont="1" applyAlignment="1">
      <alignment horizontal="center"/>
    </xf>
    <xf numFmtId="0" fontId="0" fillId="0" borderId="0" xfId="0" applyAlignment="1">
      <alignment horizontal="left" wrapText="1"/>
    </xf>
    <xf numFmtId="164" fontId="0" fillId="0" borderId="0" xfId="0" applyNumberFormat="1" applyAlignment="1">
      <alignment horizontal="center"/>
    </xf>
    <xf numFmtId="164" fontId="0" fillId="2" borderId="1" xfId="1" applyNumberFormat="1" applyFont="1" applyFill="1" applyBorder="1" applyAlignment="1">
      <alignment horizontal="center" vertical="center" wrapText="1"/>
    </xf>
    <xf numFmtId="164" fontId="0" fillId="0" borderId="0" xfId="0" applyNumberFormat="1"/>
    <xf numFmtId="0" fontId="0" fillId="0" borderId="13" xfId="0" applyBorder="1" applyAlignment="1">
      <alignment wrapText="1"/>
    </xf>
    <xf numFmtId="164" fontId="0" fillId="3" borderId="12" xfId="1" applyNumberFormat="1" applyFont="1" applyFill="1" applyBorder="1" applyAlignment="1">
      <alignment horizontal="center" vertical="center" wrapText="1"/>
    </xf>
    <xf numFmtId="164" fontId="0" fillId="3" borderId="13" xfId="1" applyNumberFormat="1" applyFont="1" applyFill="1" applyBorder="1" applyAlignment="1">
      <alignment horizontal="center" vertical="center" wrapText="1"/>
    </xf>
    <xf numFmtId="164" fontId="0" fillId="2" borderId="33" xfId="1" applyNumberFormat="1" applyFont="1" applyFill="1" applyBorder="1" applyAlignment="1">
      <alignment horizontal="center" vertical="center" wrapText="1"/>
    </xf>
    <xf numFmtId="164" fontId="0" fillId="3" borderId="1" xfId="1" applyNumberFormat="1" applyFont="1" applyFill="1" applyBorder="1" applyAlignment="1">
      <alignment horizontal="center" vertical="center" wrapText="1"/>
    </xf>
    <xf numFmtId="164" fontId="0" fillId="3" borderId="6" xfId="1" applyNumberFormat="1" applyFont="1" applyFill="1" applyBorder="1" applyAlignment="1">
      <alignment horizontal="center" vertical="center" wrapText="1"/>
    </xf>
    <xf numFmtId="164" fontId="0" fillId="3" borderId="3" xfId="1" applyNumberFormat="1" applyFont="1" applyFill="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2" fillId="0" borderId="9" xfId="0" applyFont="1" applyBorder="1" applyAlignment="1">
      <alignment horizontal="center"/>
    </xf>
    <xf numFmtId="0" fontId="2" fillId="0" borderId="40" xfId="0" applyFont="1" applyBorder="1" applyAlignment="1">
      <alignment horizontal="center"/>
    </xf>
    <xf numFmtId="0" fontId="2" fillId="0" borderId="37" xfId="0" applyFont="1" applyBorder="1" applyAlignment="1">
      <alignment horizontal="center"/>
    </xf>
    <xf numFmtId="165" fontId="0" fillId="0" borderId="0" xfId="0" applyNumberFormat="1" applyAlignment="1">
      <alignment horizontal="right"/>
    </xf>
    <xf numFmtId="164" fontId="0" fillId="0" borderId="0" xfId="1" applyNumberFormat="1" applyFont="1"/>
    <xf numFmtId="0" fontId="12" fillId="0" borderId="0" xfId="0" applyFont="1" applyAlignment="1">
      <alignment horizontal="left" vertical="center"/>
    </xf>
    <xf numFmtId="0" fontId="12" fillId="0" borderId="0" xfId="0" applyFont="1" applyAlignment="1">
      <alignment horizontal="center"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44" fontId="0" fillId="0" borderId="0" xfId="0" applyNumberFormat="1"/>
    <xf numFmtId="0" fontId="4" fillId="0" borderId="20" xfId="0" applyFont="1" applyBorder="1" applyAlignment="1">
      <alignment vertical="center" wrapText="1"/>
    </xf>
    <xf numFmtId="164" fontId="0" fillId="3" borderId="3" xfId="1" applyNumberFormat="1" applyFont="1" applyFill="1" applyBorder="1" applyAlignment="1">
      <alignment vertical="center" wrapText="1"/>
    </xf>
    <xf numFmtId="164" fontId="0" fillId="2" borderId="38" xfId="1" applyNumberFormat="1" applyFont="1" applyFill="1" applyBorder="1" applyAlignment="1">
      <alignment vertical="center" wrapText="1"/>
    </xf>
    <xf numFmtId="164" fontId="0" fillId="2" borderId="38" xfId="1" quotePrefix="1" applyNumberFormat="1" applyFont="1" applyFill="1" applyBorder="1" applyAlignment="1">
      <alignment vertical="center" wrapText="1"/>
    </xf>
    <xf numFmtId="0" fontId="2" fillId="0" borderId="23" xfId="0" applyFont="1" applyBorder="1" applyAlignment="1">
      <alignment vertical="center" wrapText="1"/>
    </xf>
    <xf numFmtId="164" fontId="0" fillId="2" borderId="39" xfId="1" applyNumberFormat="1" applyFont="1" applyFill="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164" fontId="0" fillId="2" borderId="40" xfId="1" applyNumberFormat="1" applyFont="1" applyFill="1" applyBorder="1" applyAlignment="1">
      <alignment vertical="center" wrapText="1"/>
    </xf>
    <xf numFmtId="0" fontId="0" fillId="0" borderId="0" xfId="0" applyAlignment="1">
      <alignment horizontal="right"/>
    </xf>
    <xf numFmtId="44" fontId="0" fillId="0" borderId="0" xfId="1" applyFont="1" applyFill="1" applyAlignment="1">
      <alignment horizontal="right"/>
    </xf>
    <xf numFmtId="0" fontId="2" fillId="0" borderId="29" xfId="0" applyFont="1" applyBorder="1" applyAlignment="1">
      <alignment horizontal="center"/>
    </xf>
    <xf numFmtId="9" fontId="0" fillId="0" borderId="0" xfId="2" applyFont="1" applyAlignment="1">
      <alignment horizontal="center"/>
    </xf>
    <xf numFmtId="166" fontId="0" fillId="0" borderId="17" xfId="3" applyNumberFormat="1" applyFont="1" applyFill="1" applyBorder="1" applyAlignment="1">
      <alignment vertical="center" wrapText="1"/>
    </xf>
    <xf numFmtId="9" fontId="0" fillId="3" borderId="1" xfId="2" applyFont="1" applyFill="1" applyBorder="1" applyAlignment="1">
      <alignment horizontal="center" vertical="center" wrapText="1"/>
    </xf>
    <xf numFmtId="44" fontId="0" fillId="2" borderId="12" xfId="1" applyFont="1" applyFill="1" applyBorder="1" applyAlignment="1">
      <alignment horizontal="center" vertical="center" wrapText="1"/>
    </xf>
    <xf numFmtId="44" fontId="0" fillId="2" borderId="13" xfId="1"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4" fontId="2" fillId="3" borderId="1" xfId="1" applyFont="1" applyFill="1" applyBorder="1" applyAlignment="1">
      <alignment horizontal="center" vertical="center" wrapText="1"/>
    </xf>
    <xf numFmtId="44" fontId="2" fillId="3" borderId="1" xfId="0" applyNumberFormat="1" applyFont="1" applyFill="1" applyBorder="1" applyAlignment="1">
      <alignment horizontal="center" vertical="center" wrapText="1"/>
    </xf>
    <xf numFmtId="166" fontId="2" fillId="3" borderId="1" xfId="3" applyNumberFormat="1" applyFont="1" applyFill="1" applyBorder="1" applyAlignment="1">
      <alignment horizontal="center" vertical="center" wrapText="1"/>
    </xf>
    <xf numFmtId="9" fontId="0" fillId="0" borderId="0" xfId="2" applyFont="1" applyBorder="1" applyAlignment="1">
      <alignment horizontal="left"/>
    </xf>
    <xf numFmtId="0" fontId="2" fillId="0" borderId="0" xfId="0" applyFont="1" applyAlignment="1">
      <alignment horizontal="left" wrapText="1"/>
    </xf>
    <xf numFmtId="0" fontId="14"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vertical="center" wrapText="1"/>
    </xf>
    <xf numFmtId="0" fontId="0" fillId="0" borderId="0" xfId="0" applyAlignment="1">
      <alignment wrapText="1"/>
    </xf>
    <xf numFmtId="0" fontId="0" fillId="0" borderId="45" xfId="0" applyBorder="1" applyAlignment="1">
      <alignment wrapText="1"/>
    </xf>
    <xf numFmtId="168" fontId="0" fillId="3" borderId="0" xfId="0" applyNumberFormat="1" applyFill="1"/>
    <xf numFmtId="0" fontId="2" fillId="0" borderId="3" xfId="0" applyFont="1" applyBorder="1" applyAlignment="1">
      <alignment wrapText="1"/>
    </xf>
    <xf numFmtId="0" fontId="11" fillId="0" borderId="2" xfId="0" applyFont="1" applyBorder="1" applyAlignment="1">
      <alignment horizontal="center" vertical="center" wrapText="1"/>
    </xf>
    <xf numFmtId="164" fontId="0" fillId="3" borderId="19" xfId="1" applyNumberFormat="1" applyFont="1" applyFill="1" applyBorder="1" applyAlignment="1">
      <alignment horizontal="center" vertical="center" wrapText="1"/>
    </xf>
    <xf numFmtId="164" fontId="0" fillId="3" borderId="15" xfId="1" applyNumberFormat="1" applyFont="1" applyFill="1" applyBorder="1" applyAlignment="1">
      <alignment horizontal="center" vertical="center" wrapText="1"/>
    </xf>
    <xf numFmtId="164" fontId="0" fillId="3" borderId="46" xfId="1" applyNumberFormat="1"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vertical="center" wrapText="1"/>
    </xf>
    <xf numFmtId="164" fontId="0" fillId="3" borderId="33" xfId="1" applyNumberFormat="1" applyFont="1" applyFill="1" applyBorder="1" applyAlignment="1">
      <alignment horizontal="center" vertical="center" wrapText="1"/>
    </xf>
    <xf numFmtId="164" fontId="0" fillId="3" borderId="32" xfId="1" applyNumberFormat="1" applyFont="1" applyFill="1" applyBorder="1" applyAlignment="1">
      <alignment horizontal="center" vertical="center" wrapText="1"/>
    </xf>
    <xf numFmtId="0" fontId="2" fillId="0" borderId="25" xfId="0" applyFont="1" applyBorder="1" applyAlignment="1">
      <alignment horizontal="left" vertical="center"/>
    </xf>
    <xf numFmtId="167" fontId="0" fillId="2" borderId="23" xfId="0" applyNumberFormat="1" applyFill="1" applyBorder="1" applyAlignment="1">
      <alignment horizontal="left"/>
    </xf>
    <xf numFmtId="9" fontId="0" fillId="2" borderId="39" xfId="1" applyNumberFormat="1" applyFont="1" applyFill="1" applyBorder="1"/>
    <xf numFmtId="44" fontId="0" fillId="2" borderId="39" xfId="1" applyFont="1" applyFill="1" applyBorder="1"/>
    <xf numFmtId="44" fontId="0" fillId="3" borderId="35" xfId="1" applyFont="1" applyFill="1" applyBorder="1"/>
    <xf numFmtId="167" fontId="0" fillId="2" borderId="8" xfId="0" applyNumberFormat="1" applyFill="1" applyBorder="1" applyAlignment="1">
      <alignment horizontal="left"/>
    </xf>
    <xf numFmtId="9" fontId="0" fillId="2" borderId="38" xfId="1" applyNumberFormat="1" applyFont="1" applyFill="1" applyBorder="1"/>
    <xf numFmtId="44" fontId="0" fillId="2" borderId="38" xfId="1" applyFont="1" applyFill="1" applyBorder="1"/>
    <xf numFmtId="44" fontId="0" fillId="3" borderId="36" xfId="1" applyFont="1" applyFill="1" applyBorder="1"/>
    <xf numFmtId="167" fontId="0" fillId="2" borderId="9" xfId="0" applyNumberFormat="1" applyFill="1" applyBorder="1" applyAlignment="1">
      <alignment horizontal="left"/>
    </xf>
    <xf numFmtId="9" fontId="0" fillId="2" borderId="40" xfId="1" applyNumberFormat="1" applyFont="1" applyFill="1" applyBorder="1"/>
    <xf numFmtId="44" fontId="0" fillId="2" borderId="40" xfId="1" applyFont="1" applyFill="1" applyBorder="1"/>
    <xf numFmtId="44" fontId="0" fillId="3" borderId="37" xfId="1" applyFont="1" applyFill="1" applyBorder="1"/>
    <xf numFmtId="164" fontId="2" fillId="0" borderId="0" xfId="1" applyNumberFormat="1" applyFont="1"/>
    <xf numFmtId="39" fontId="2" fillId="3" borderId="1" xfId="0" applyNumberFormat="1" applyFont="1" applyFill="1" applyBorder="1"/>
    <xf numFmtId="39" fontId="2" fillId="0" borderId="0" xfId="0" applyNumberFormat="1" applyFont="1"/>
    <xf numFmtId="44" fontId="2" fillId="3" borderId="1" xfId="0" applyNumberFormat="1" applyFont="1" applyFill="1" applyBorder="1"/>
    <xf numFmtId="2" fontId="0" fillId="0" borderId="0" xfId="0" applyNumberFormat="1"/>
    <xf numFmtId="167" fontId="0" fillId="0" borderId="0" xfId="0" applyNumberFormat="1" applyAlignment="1">
      <alignment horizontal="left"/>
    </xf>
    <xf numFmtId="164" fontId="0" fillId="0" borderId="0" xfId="1" applyNumberFormat="1" applyFont="1" applyFill="1" applyBorder="1"/>
    <xf numFmtId="166" fontId="2" fillId="0" borderId="0" xfId="3" applyNumberFormat="1" applyFont="1" applyBorder="1" applyAlignment="1">
      <alignment horizontal="right" wrapText="1"/>
    </xf>
    <xf numFmtId="0" fontId="2" fillId="0" borderId="0" xfId="0" applyFont="1" applyAlignment="1">
      <alignment horizontal="right"/>
    </xf>
    <xf numFmtId="0" fontId="2" fillId="2" borderId="1" xfId="0" applyFont="1" applyFill="1" applyBorder="1"/>
    <xf numFmtId="164" fontId="2" fillId="0" borderId="0" xfId="0" applyNumberFormat="1" applyFont="1"/>
    <xf numFmtId="164" fontId="0" fillId="3" borderId="34" xfId="1" applyNumberFormat="1" applyFont="1" applyFill="1" applyBorder="1" applyAlignment="1">
      <alignment horizontal="center" vertical="center" wrapText="1"/>
    </xf>
    <xf numFmtId="0" fontId="0" fillId="0" borderId="23" xfId="0" applyBorder="1" applyAlignment="1">
      <alignment horizontal="center" wrapText="1"/>
    </xf>
    <xf numFmtId="0" fontId="0" fillId="0" borderId="12" xfId="0" applyBorder="1" applyAlignment="1">
      <alignment horizontal="center" wrapText="1"/>
    </xf>
    <xf numFmtId="0" fontId="2" fillId="0" borderId="14" xfId="0" applyFont="1" applyBorder="1" applyAlignment="1">
      <alignment horizontal="center"/>
    </xf>
    <xf numFmtId="0" fontId="0" fillId="0" borderId="12" xfId="0" applyBorder="1" applyAlignment="1">
      <alignment horizontal="left" wrapText="1"/>
    </xf>
    <xf numFmtId="0" fontId="0" fillId="0" borderId="13" xfId="0" applyBorder="1" applyAlignment="1">
      <alignment horizontal="left" wrapText="1"/>
    </xf>
    <xf numFmtId="44" fontId="0" fillId="0" borderId="13" xfId="1" applyFont="1" applyFill="1" applyBorder="1" applyAlignment="1">
      <alignment horizontal="left" wrapText="1"/>
    </xf>
    <xf numFmtId="0" fontId="0" fillId="0" borderId="3" xfId="0" applyBorder="1" applyAlignment="1">
      <alignment horizontal="left" wrapText="1"/>
    </xf>
    <xf numFmtId="43" fontId="0" fillId="3" borderId="1" xfId="3" applyFont="1" applyFill="1" applyBorder="1" applyAlignment="1">
      <alignment vertical="center" wrapText="1"/>
    </xf>
    <xf numFmtId="43" fontId="0" fillId="3" borderId="3" xfId="3" applyFont="1" applyFill="1" applyBorder="1" applyAlignment="1">
      <alignment horizontal="right" vertical="center" wrapText="1"/>
    </xf>
    <xf numFmtId="167" fontId="0" fillId="2" borderId="41" xfId="0" applyNumberFormat="1" applyFill="1" applyBorder="1" applyAlignment="1">
      <alignment horizontal="left"/>
    </xf>
    <xf numFmtId="0" fontId="0" fillId="2" borderId="41" xfId="0" applyFill="1" applyBorder="1"/>
    <xf numFmtId="164" fontId="0" fillId="2" borderId="41" xfId="1" applyNumberFormat="1" applyFont="1" applyFill="1" applyBorder="1"/>
    <xf numFmtId="167" fontId="0" fillId="2" borderId="38" xfId="0" applyNumberFormat="1" applyFill="1" applyBorder="1" applyAlignment="1">
      <alignment horizontal="left"/>
    </xf>
    <xf numFmtId="0" fontId="0" fillId="2" borderId="38" xfId="0" applyFill="1" applyBorder="1" applyAlignment="1">
      <alignment wrapText="1"/>
    </xf>
    <xf numFmtId="164" fontId="0" fillId="2" borderId="38" xfId="1" applyNumberFormat="1" applyFont="1" applyFill="1" applyBorder="1"/>
    <xf numFmtId="168" fontId="0" fillId="0" borderId="0" xfId="0" applyNumberFormat="1"/>
    <xf numFmtId="0" fontId="2" fillId="0" borderId="23" xfId="0" applyFont="1" applyBorder="1" applyAlignment="1">
      <alignment horizontal="center"/>
    </xf>
    <xf numFmtId="0" fontId="2" fillId="0" borderId="39" xfId="0" applyFont="1" applyBorder="1" applyAlignment="1">
      <alignment horizontal="center"/>
    </xf>
    <xf numFmtId="0" fontId="2" fillId="0" borderId="28" xfId="0" applyFont="1" applyBorder="1" applyAlignment="1">
      <alignment horizontal="center"/>
    </xf>
    <xf numFmtId="0" fontId="2" fillId="0" borderId="35" xfId="0" applyFont="1" applyBorder="1" applyAlignment="1">
      <alignment horizontal="center"/>
    </xf>
    <xf numFmtId="0" fontId="0" fillId="0" borderId="0" xfId="0" applyAlignment="1">
      <alignment horizontal="center" wrapText="1"/>
    </xf>
    <xf numFmtId="0" fontId="0" fillId="0" borderId="28" xfId="0" applyBorder="1" applyAlignment="1">
      <alignment horizontal="center" wrapText="1"/>
    </xf>
    <xf numFmtId="0" fontId="0" fillId="0" borderId="32" xfId="0" applyBorder="1" applyAlignment="1">
      <alignment horizontal="center" wrapText="1"/>
    </xf>
    <xf numFmtId="0" fontId="0" fillId="0" borderId="19" xfId="0" applyBorder="1" applyAlignment="1">
      <alignment horizontal="center" wrapText="1"/>
    </xf>
    <xf numFmtId="0" fontId="0" fillId="0" borderId="0" xfId="0" applyAlignment="1">
      <alignment horizontal="left"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vertical="center" wrapText="1"/>
    </xf>
    <xf numFmtId="0" fontId="2" fillId="0" borderId="30" xfId="0" applyFont="1" applyBorder="1" applyAlignment="1">
      <alignment horizontal="left" vertical="center" wrapText="1"/>
    </xf>
    <xf numFmtId="0" fontId="2" fillId="0" borderId="27" xfId="0" applyFont="1" applyBorder="1" applyAlignment="1">
      <alignment horizontal="left" vertical="center" wrapText="1"/>
    </xf>
    <xf numFmtId="0" fontId="2" fillId="0" borderId="44" xfId="0" applyFont="1" applyBorder="1" applyAlignment="1">
      <alignment horizontal="left" vertical="center" wrapText="1"/>
    </xf>
    <xf numFmtId="0" fontId="2" fillId="0" borderId="8"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8" xfId="0" applyFont="1" applyBorder="1" applyAlignment="1">
      <alignment horizontal="left" vertical="center" wrapText="1"/>
    </xf>
    <xf numFmtId="0" fontId="2" fillId="0" borderId="7" xfId="0" applyFont="1" applyBorder="1" applyAlignment="1">
      <alignment horizontal="center"/>
    </xf>
    <xf numFmtId="0" fontId="2" fillId="0" borderId="4" xfId="0" applyFont="1" applyBorder="1" applyAlignment="1">
      <alignment horizontal="center"/>
    </xf>
    <xf numFmtId="0" fontId="5" fillId="0" borderId="0" xfId="0" applyFont="1" applyAlignment="1">
      <alignment horizontal="left" vertical="center" wrapText="1"/>
    </xf>
    <xf numFmtId="0" fontId="0" fillId="0" borderId="38" xfId="0" applyBorder="1" applyAlignment="1">
      <alignment horizontal="left" wrapText="1"/>
    </xf>
    <xf numFmtId="0" fontId="0" fillId="0" borderId="36" xfId="0" applyBorder="1" applyAlignment="1">
      <alignment horizontal="left" wrapText="1"/>
    </xf>
    <xf numFmtId="0" fontId="0" fillId="0" borderId="40" xfId="0" applyBorder="1" applyAlignment="1">
      <alignment horizontal="left" wrapText="1"/>
    </xf>
    <xf numFmtId="0" fontId="0" fillId="0" borderId="37" xfId="0" applyBorder="1" applyAlignment="1">
      <alignment horizontal="left" wrapText="1"/>
    </xf>
    <xf numFmtId="0" fontId="0" fillId="0" borderId="42" xfId="0" applyBorder="1" applyAlignment="1">
      <alignment horizontal="left"/>
    </xf>
    <xf numFmtId="0" fontId="0" fillId="0" borderId="43" xfId="0" applyBorder="1" applyAlignment="1">
      <alignment horizontal="left"/>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10" fillId="0" borderId="7" xfId="0" applyFont="1" applyBorder="1" applyAlignment="1">
      <alignment horizontal="left" vertical="center" wrapText="1"/>
    </xf>
    <xf numFmtId="0" fontId="10" fillId="0" borderId="17" xfId="0" applyFont="1" applyBorder="1" applyAlignment="1">
      <alignment horizontal="left" vertical="center" wrapText="1"/>
    </xf>
    <xf numFmtId="0" fontId="10" fillId="0" borderId="4" xfId="0" applyFont="1" applyBorder="1" applyAlignment="1">
      <alignment horizontal="left" vertical="center" wrapText="1"/>
    </xf>
    <xf numFmtId="0" fontId="2" fillId="0" borderId="20" xfId="0" applyFont="1" applyBorder="1" applyAlignment="1">
      <alignment horizontal="left"/>
    </xf>
    <xf numFmtId="0" fontId="2" fillId="0" borderId="5" xfId="0" applyFont="1" applyBorder="1" applyAlignment="1">
      <alignment horizontal="left"/>
    </xf>
    <xf numFmtId="0" fontId="0" fillId="0" borderId="39" xfId="0" applyBorder="1" applyAlignment="1">
      <alignment horizontal="left" wrapText="1"/>
    </xf>
    <xf numFmtId="0" fontId="0" fillId="0" borderId="35" xfId="0" applyBorder="1" applyAlignment="1">
      <alignment horizontal="left" wrapText="1"/>
    </xf>
    <xf numFmtId="0" fontId="0" fillId="0" borderId="31" xfId="0" applyBorder="1" applyAlignment="1">
      <alignment horizontal="left"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lin/Documents/personal/outdoors/trips/jungfrau/Detailed%20Budget%20-%20Jungfra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for GA Committee"/>
      <sheetName val="Final Expense Summary"/>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workbookViewId="0">
      <selection activeCell="A22" sqref="A22"/>
    </sheetView>
  </sheetViews>
  <sheetFormatPr defaultColWidth="8.88671875" defaultRowHeight="14.4" x14ac:dyDescent="0.3"/>
  <cols>
    <col min="1" max="1" width="107.6640625" customWidth="1"/>
  </cols>
  <sheetData>
    <row r="1" spans="1:1" ht="46.8" x14ac:dyDescent="0.3">
      <c r="A1" s="82" t="s">
        <v>78</v>
      </c>
    </row>
    <row r="3" spans="1:1" ht="24" customHeight="1" x14ac:dyDescent="0.3">
      <c r="A3" s="81" t="s">
        <v>110</v>
      </c>
    </row>
    <row r="4" spans="1:1" ht="110.25" customHeight="1" x14ac:dyDescent="0.3">
      <c r="A4" s="80" t="s">
        <v>74</v>
      </c>
    </row>
    <row r="5" spans="1:1" ht="54.75" customHeight="1" x14ac:dyDescent="0.3">
      <c r="A5" s="80" t="s">
        <v>79</v>
      </c>
    </row>
    <row r="6" spans="1:1" ht="54.75" customHeight="1" x14ac:dyDescent="0.3">
      <c r="A6" s="80" t="s">
        <v>101</v>
      </c>
    </row>
    <row r="8" spans="1:1" ht="15.6" x14ac:dyDescent="0.3">
      <c r="A8" s="81" t="s">
        <v>111</v>
      </c>
    </row>
    <row r="9" spans="1:1" ht="72" x14ac:dyDescent="0.3">
      <c r="A9" s="80" t="s">
        <v>102</v>
      </c>
    </row>
    <row r="10" spans="1:1" ht="43.2" x14ac:dyDescent="0.3">
      <c r="A10" s="80" t="s">
        <v>103</v>
      </c>
    </row>
    <row r="11" spans="1:1" x14ac:dyDescent="0.3">
      <c r="A11" s="80" t="s">
        <v>97</v>
      </c>
    </row>
    <row r="12" spans="1:1" x14ac:dyDescent="0.3">
      <c r="A12" s="80" t="s">
        <v>70</v>
      </c>
    </row>
    <row r="14" spans="1:1" ht="27" customHeight="1" x14ac:dyDescent="0.3">
      <c r="A14" s="81" t="s">
        <v>112</v>
      </c>
    </row>
    <row r="15" spans="1:1" ht="57.6" x14ac:dyDescent="0.3">
      <c r="A15" s="80" t="s">
        <v>96</v>
      </c>
    </row>
    <row r="16" spans="1:1" x14ac:dyDescent="0.3">
      <c r="A16" s="80" t="s">
        <v>70</v>
      </c>
    </row>
    <row r="17" spans="1:1" ht="100.8" x14ac:dyDescent="0.3">
      <c r="A17" s="80" t="s">
        <v>98</v>
      </c>
    </row>
    <row r="18" spans="1:1" ht="17.100000000000001" customHeight="1" x14ac:dyDescent="0.3">
      <c r="A18" s="80" t="s">
        <v>71</v>
      </c>
    </row>
    <row r="19" spans="1:1" ht="33.75" customHeight="1" x14ac:dyDescent="0.3">
      <c r="A19" s="80" t="s">
        <v>99</v>
      </c>
    </row>
    <row r="21" spans="1:1" ht="24" customHeight="1" x14ac:dyDescent="0.3">
      <c r="A21" s="81" t="s">
        <v>113</v>
      </c>
    </row>
    <row r="22" spans="1:1" ht="51.75" customHeight="1" x14ac:dyDescent="0.3">
      <c r="A22" s="80" t="s">
        <v>83</v>
      </c>
    </row>
    <row r="23" spans="1:1" ht="50.25" customHeight="1" x14ac:dyDescent="0.3">
      <c r="A23" s="80" t="s">
        <v>100</v>
      </c>
    </row>
    <row r="26" spans="1:1" ht="43.2" x14ac:dyDescent="0.3">
      <c r="A26" s="83" t="s">
        <v>82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workbookViewId="0">
      <pane ySplit="4" topLeftCell="A5" activePane="bottomLeft" state="frozen"/>
      <selection pane="bottomLeft" activeCell="H13" sqref="H13"/>
    </sheetView>
  </sheetViews>
  <sheetFormatPr defaultColWidth="8.88671875" defaultRowHeight="14.4" x14ac:dyDescent="0.3"/>
  <cols>
    <col min="1" max="1" width="20.44140625" style="45" customWidth="1"/>
    <col min="2" max="2" width="50.88671875" customWidth="1"/>
    <col min="3" max="3" width="12" bestFit="1" customWidth="1"/>
    <col min="4" max="5" width="11.44140625" bestFit="1" customWidth="1"/>
    <col min="6" max="6" width="15.33203125" bestFit="1" customWidth="1"/>
    <col min="7" max="7" width="12.44140625" customWidth="1"/>
    <col min="8" max="8" width="14.33203125" style="65" customWidth="1"/>
    <col min="9" max="9" width="7.44140625" customWidth="1"/>
  </cols>
  <sheetData>
    <row r="1" spans="1:16" ht="21" x14ac:dyDescent="0.4">
      <c r="A1" s="44" t="str">
        <f>'Budget for GA Committee'!A2:E2</f>
        <v>Adventure Title:    Japan Michinoku coastal trail</v>
      </c>
      <c r="B1" t="s">
        <v>114</v>
      </c>
      <c r="F1" s="65" t="s">
        <v>75</v>
      </c>
      <c r="G1" s="85">
        <v>1</v>
      </c>
    </row>
    <row r="2" spans="1:16" ht="21.6" thickBot="1" x14ac:dyDescent="0.45">
      <c r="A2" s="44"/>
      <c r="F2" s="65"/>
      <c r="G2" s="137"/>
    </row>
    <row r="3" spans="1:16" ht="30" customHeight="1" thickBot="1" x14ac:dyDescent="0.35">
      <c r="A3" s="51"/>
      <c r="B3" s="52"/>
      <c r="C3" s="138" t="s">
        <v>47</v>
      </c>
      <c r="D3" s="139"/>
      <c r="E3" s="139"/>
      <c r="F3" s="140"/>
      <c r="G3" s="141"/>
      <c r="I3" s="142" t="s">
        <v>66</v>
      </c>
      <c r="J3" s="142"/>
      <c r="K3" s="142"/>
      <c r="L3" s="142"/>
      <c r="M3" s="142"/>
    </row>
    <row r="4" spans="1:16" ht="15" thickBot="1" x14ac:dyDescent="0.35">
      <c r="A4" s="53" t="s">
        <v>44</v>
      </c>
      <c r="B4" s="54" t="s">
        <v>46</v>
      </c>
      <c r="C4" s="46" t="s">
        <v>29</v>
      </c>
      <c r="D4" s="47" t="s">
        <v>28</v>
      </c>
      <c r="E4" s="47" t="s">
        <v>25</v>
      </c>
      <c r="F4" s="67" t="s">
        <v>51</v>
      </c>
      <c r="G4" s="48" t="s">
        <v>45</v>
      </c>
      <c r="I4" s="32"/>
      <c r="J4" s="32"/>
      <c r="P4" s="65"/>
    </row>
    <row r="5" spans="1:16" x14ac:dyDescent="0.3">
      <c r="A5" s="131" t="s">
        <v>115</v>
      </c>
      <c r="B5" s="132" t="s">
        <v>116</v>
      </c>
      <c r="C5" s="133"/>
      <c r="D5" s="133">
        <v>300</v>
      </c>
      <c r="E5" s="133">
        <v>20</v>
      </c>
      <c r="F5" s="133">
        <v>2710</v>
      </c>
      <c r="G5" s="133">
        <v>25</v>
      </c>
      <c r="H5"/>
      <c r="N5" s="65" t="s">
        <v>126</v>
      </c>
    </row>
    <row r="6" spans="1:16" x14ac:dyDescent="0.3">
      <c r="A6" s="131"/>
      <c r="B6" s="132"/>
      <c r="C6" s="133"/>
      <c r="D6" s="133"/>
      <c r="E6" s="133"/>
      <c r="F6" s="133"/>
      <c r="G6" s="133"/>
      <c r="I6" s="65" t="s">
        <v>125</v>
      </c>
    </row>
    <row r="7" spans="1:16" x14ac:dyDescent="0.3">
      <c r="A7" s="131"/>
      <c r="B7" s="132"/>
      <c r="C7" s="133"/>
      <c r="D7" s="133"/>
      <c r="E7" s="133"/>
      <c r="F7" s="133"/>
      <c r="G7" s="133"/>
      <c r="H7" t="s">
        <v>124</v>
      </c>
    </row>
    <row r="8" spans="1:16" x14ac:dyDescent="0.3">
      <c r="A8" s="131"/>
      <c r="B8" s="132"/>
      <c r="C8" s="133"/>
      <c r="D8" s="133"/>
      <c r="E8" s="133"/>
      <c r="F8" s="133"/>
      <c r="G8" s="133"/>
      <c r="M8" s="65" t="s">
        <v>127</v>
      </c>
    </row>
    <row r="9" spans="1:16" x14ac:dyDescent="0.3">
      <c r="A9" s="134"/>
      <c r="B9" s="135"/>
      <c r="C9" s="136"/>
      <c r="D9" s="136"/>
      <c r="E9" s="136"/>
      <c r="F9" s="136"/>
      <c r="G9" s="136"/>
      <c r="H9" s="66"/>
    </row>
    <row r="10" spans="1:16" x14ac:dyDescent="0.3">
      <c r="A10" s="134"/>
      <c r="B10" s="135"/>
      <c r="C10" s="136"/>
      <c r="D10" s="136"/>
      <c r="E10" s="136"/>
      <c r="F10" s="136"/>
      <c r="G10" s="136"/>
      <c r="I10" s="55"/>
    </row>
    <row r="11" spans="1:16" x14ac:dyDescent="0.3">
      <c r="A11" s="134"/>
      <c r="B11" s="135"/>
      <c r="C11" s="136"/>
      <c r="D11" s="136"/>
      <c r="E11" s="136"/>
      <c r="F11" s="136"/>
      <c r="G11" s="136"/>
    </row>
    <row r="12" spans="1:16" x14ac:dyDescent="0.3">
      <c r="A12" s="134"/>
      <c r="B12" s="135"/>
      <c r="C12" s="136"/>
      <c r="D12" s="136"/>
      <c r="E12" s="136"/>
      <c r="F12" s="136"/>
      <c r="G12" s="136"/>
    </row>
    <row r="13" spans="1:16" x14ac:dyDescent="0.3">
      <c r="A13" s="134"/>
      <c r="B13" s="135"/>
      <c r="C13" s="136"/>
      <c r="D13" s="136"/>
      <c r="E13" s="136"/>
      <c r="F13" s="136"/>
      <c r="G13" s="136"/>
    </row>
    <row r="14" spans="1:16" x14ac:dyDescent="0.3">
      <c r="A14" s="134"/>
      <c r="B14" s="135"/>
      <c r="C14" s="136"/>
      <c r="D14" s="136"/>
      <c r="E14" s="136"/>
      <c r="F14" s="136"/>
      <c r="G14" s="136"/>
    </row>
    <row r="15" spans="1:16" x14ac:dyDescent="0.3">
      <c r="A15" s="134"/>
      <c r="B15" s="135"/>
      <c r="C15" s="136"/>
      <c r="D15" s="136"/>
      <c r="E15" s="136"/>
      <c r="F15" s="136"/>
      <c r="G15" s="136"/>
    </row>
    <row r="16" spans="1:16" x14ac:dyDescent="0.3">
      <c r="A16" s="134"/>
      <c r="B16" s="135"/>
      <c r="C16" s="136"/>
      <c r="D16" s="136"/>
      <c r="E16" s="136"/>
      <c r="F16" s="136"/>
      <c r="G16" s="136"/>
    </row>
    <row r="17" spans="1:9" x14ac:dyDescent="0.3">
      <c r="A17" s="134"/>
      <c r="B17" s="135"/>
      <c r="C17" s="136"/>
      <c r="D17" s="136"/>
      <c r="E17" s="136"/>
      <c r="F17" s="136"/>
      <c r="G17" s="136"/>
      <c r="H17" s="66"/>
    </row>
    <row r="18" spans="1:9" x14ac:dyDescent="0.3">
      <c r="A18" s="134"/>
      <c r="B18" s="135"/>
      <c r="C18" s="136"/>
      <c r="D18" s="136"/>
      <c r="E18" s="136"/>
      <c r="F18" s="136"/>
      <c r="G18" s="136"/>
    </row>
    <row r="19" spans="1:9" x14ac:dyDescent="0.3">
      <c r="A19" s="115"/>
      <c r="B19" s="83"/>
      <c r="C19" s="116"/>
      <c r="D19" s="116"/>
      <c r="E19" s="116"/>
      <c r="F19" s="116"/>
      <c r="G19" s="116"/>
    </row>
    <row r="20" spans="1:9" ht="15" thickBot="1" x14ac:dyDescent="0.35">
      <c r="A20" s="49"/>
      <c r="B20" s="117" t="s">
        <v>72</v>
      </c>
      <c r="C20" s="110">
        <f>SUM(C5:C18)</f>
        <v>0</v>
      </c>
      <c r="D20" s="110">
        <f t="shared" ref="D20:G20" si="0">SUM(D5:D18)</f>
        <v>300</v>
      </c>
      <c r="E20" s="110">
        <f t="shared" si="0"/>
        <v>20</v>
      </c>
      <c r="F20" s="110">
        <v>2710</v>
      </c>
      <c r="G20" s="110">
        <f t="shared" si="0"/>
        <v>25</v>
      </c>
      <c r="H20" s="118" t="s">
        <v>76</v>
      </c>
    </row>
    <row r="21" spans="1:9" ht="15" thickBot="1" x14ac:dyDescent="0.35">
      <c r="B21" s="119">
        <v>10</v>
      </c>
      <c r="C21" s="120">
        <f>C20*$B21</f>
        <v>0</v>
      </c>
      <c r="D21" s="120">
        <f t="shared" ref="D21:G21" si="1">D20*$B21</f>
        <v>3000</v>
      </c>
      <c r="E21" s="120">
        <f t="shared" si="1"/>
        <v>200</v>
      </c>
      <c r="F21" s="120">
        <v>27100</v>
      </c>
      <c r="G21" s="120">
        <f t="shared" si="1"/>
        <v>250</v>
      </c>
      <c r="H21" s="118">
        <v>30550</v>
      </c>
      <c r="I21" t="s">
        <v>77</v>
      </c>
    </row>
  </sheetData>
  <mergeCells count="2">
    <mergeCell ref="C3:G3"/>
    <mergeCell ref="I3:M3"/>
  </mergeCells>
  <pageMargins left="0.7" right="0.7" top="0.75" bottom="0.75" header="0.3" footer="0.3"/>
  <pageSetup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9C25-A0F3-8644-A5C5-3EF8AA40A362}">
  <sheetPr>
    <pageSetUpPr fitToPage="1"/>
  </sheetPr>
  <dimension ref="A1:F35"/>
  <sheetViews>
    <sheetView workbookViewId="0">
      <pane ySplit="3" topLeftCell="A4" activePane="bottomLeft" state="frozen"/>
      <selection pane="bottomLeft" activeCell="D24" sqref="D24"/>
    </sheetView>
  </sheetViews>
  <sheetFormatPr defaultColWidth="8.88671875" defaultRowHeight="14.4" x14ac:dyDescent="0.3"/>
  <cols>
    <col min="1" max="1" width="36.44140625" style="45" customWidth="1"/>
    <col min="2" max="2" width="36" customWidth="1"/>
    <col min="3" max="4" width="31.109375" customWidth="1"/>
    <col min="5" max="5" width="33.6640625" bestFit="1" customWidth="1"/>
    <col min="6" max="6" width="55.6640625" style="65" bestFit="1" customWidth="1"/>
  </cols>
  <sheetData>
    <row r="1" spans="1:6" ht="21.9" customHeight="1" thickBot="1" x14ac:dyDescent="0.45">
      <c r="A1" s="44" t="str">
        <f>'Budget for GA Committee'!A2:E2</f>
        <v>Adventure Title:    Japan Michinoku coastal trail</v>
      </c>
    </row>
    <row r="2" spans="1:6" ht="29.4" thickBot="1" x14ac:dyDescent="0.35">
      <c r="A2" s="51"/>
      <c r="B2" s="122" t="s">
        <v>95</v>
      </c>
      <c r="C2" s="143" t="s">
        <v>93</v>
      </c>
      <c r="D2" s="144"/>
      <c r="E2" s="145"/>
      <c r="F2" s="123" t="s">
        <v>104</v>
      </c>
    </row>
    <row r="3" spans="1:6" ht="15" thickBot="1" x14ac:dyDescent="0.35">
      <c r="A3" s="97" t="s">
        <v>92</v>
      </c>
      <c r="B3" s="47" t="s">
        <v>84</v>
      </c>
      <c r="C3" s="47" t="s">
        <v>85</v>
      </c>
      <c r="D3" s="47" t="s">
        <v>86</v>
      </c>
      <c r="E3" s="48" t="s">
        <v>87</v>
      </c>
      <c r="F3" s="124" t="s">
        <v>105</v>
      </c>
    </row>
    <row r="4" spans="1:6" x14ac:dyDescent="0.3">
      <c r="A4" s="98"/>
      <c r="B4" s="99">
        <v>1</v>
      </c>
      <c r="C4" s="100">
        <v>1500</v>
      </c>
      <c r="D4" s="100">
        <v>300</v>
      </c>
      <c r="E4" s="101">
        <f>SUM(C4:D4)</f>
        <v>1800</v>
      </c>
      <c r="F4" s="125" t="s">
        <v>117</v>
      </c>
    </row>
    <row r="5" spans="1:6" x14ac:dyDescent="0.3">
      <c r="A5" s="102"/>
      <c r="B5" s="103"/>
      <c r="C5" s="104"/>
      <c r="D5" s="104"/>
      <c r="E5" s="105">
        <f t="shared" ref="E5:E17" si="0">SUM(C5:D5)</f>
        <v>0</v>
      </c>
      <c r="F5" s="126"/>
    </row>
    <row r="6" spans="1:6" x14ac:dyDescent="0.3">
      <c r="A6" s="102"/>
      <c r="B6" s="103"/>
      <c r="C6" s="104"/>
      <c r="D6" s="104"/>
      <c r="E6" s="105">
        <f t="shared" si="0"/>
        <v>0</v>
      </c>
      <c r="F6" s="126"/>
    </row>
    <row r="7" spans="1:6" x14ac:dyDescent="0.3">
      <c r="A7" s="102"/>
      <c r="B7" s="103"/>
      <c r="C7" s="104"/>
      <c r="D7" s="104"/>
      <c r="E7" s="105">
        <f t="shared" si="0"/>
        <v>0</v>
      </c>
      <c r="F7" s="127"/>
    </row>
    <row r="8" spans="1:6" x14ac:dyDescent="0.3">
      <c r="A8" s="102"/>
      <c r="B8" s="103"/>
      <c r="C8" s="104"/>
      <c r="D8" s="104"/>
      <c r="E8" s="105">
        <f t="shared" si="0"/>
        <v>0</v>
      </c>
      <c r="F8" s="126"/>
    </row>
    <row r="9" spans="1:6" x14ac:dyDescent="0.3">
      <c r="A9" s="102"/>
      <c r="B9" s="103"/>
      <c r="C9" s="104"/>
      <c r="D9" s="104"/>
      <c r="E9" s="105">
        <f t="shared" si="0"/>
        <v>0</v>
      </c>
      <c r="F9" s="126"/>
    </row>
    <row r="10" spans="1:6" x14ac:dyDescent="0.3">
      <c r="A10" s="102"/>
      <c r="B10" s="103"/>
      <c r="C10" s="104"/>
      <c r="D10" s="104"/>
      <c r="E10" s="105">
        <f t="shared" si="0"/>
        <v>0</v>
      </c>
      <c r="F10" s="126"/>
    </row>
    <row r="11" spans="1:6" x14ac:dyDescent="0.3">
      <c r="A11" s="102"/>
      <c r="B11" s="103"/>
      <c r="C11" s="104"/>
      <c r="D11" s="104"/>
      <c r="E11" s="105">
        <f t="shared" si="0"/>
        <v>0</v>
      </c>
      <c r="F11" s="126"/>
    </row>
    <row r="12" spans="1:6" x14ac:dyDescent="0.3">
      <c r="A12" s="102"/>
      <c r="B12" s="103"/>
      <c r="C12" s="104"/>
      <c r="D12" s="104"/>
      <c r="E12" s="105">
        <f t="shared" si="0"/>
        <v>0</v>
      </c>
      <c r="F12" s="126"/>
    </row>
    <row r="13" spans="1:6" x14ac:dyDescent="0.3">
      <c r="A13" s="102"/>
      <c r="B13" s="103"/>
      <c r="C13" s="104"/>
      <c r="D13" s="104"/>
      <c r="E13" s="105">
        <f t="shared" si="0"/>
        <v>0</v>
      </c>
      <c r="F13" s="126"/>
    </row>
    <row r="14" spans="1:6" x14ac:dyDescent="0.3">
      <c r="A14" s="102"/>
      <c r="B14" s="103"/>
      <c r="C14" s="104"/>
      <c r="D14" s="104"/>
      <c r="E14" s="105">
        <f t="shared" si="0"/>
        <v>0</v>
      </c>
      <c r="F14" s="126"/>
    </row>
    <row r="15" spans="1:6" x14ac:dyDescent="0.3">
      <c r="A15" s="102"/>
      <c r="B15" s="103"/>
      <c r="C15" s="104"/>
      <c r="D15" s="104"/>
      <c r="E15" s="105">
        <f t="shared" si="0"/>
        <v>0</v>
      </c>
      <c r="F15" s="126"/>
    </row>
    <row r="16" spans="1:6" x14ac:dyDescent="0.3">
      <c r="A16" s="102"/>
      <c r="B16" s="103"/>
      <c r="C16" s="104"/>
      <c r="D16" s="104"/>
      <c r="E16" s="105">
        <f t="shared" si="0"/>
        <v>0</v>
      </c>
      <c r="F16" s="127"/>
    </row>
    <row r="17" spans="1:6" ht="15" thickBot="1" x14ac:dyDescent="0.35">
      <c r="A17" s="106"/>
      <c r="B17" s="107"/>
      <c r="C17" s="108"/>
      <c r="D17" s="108"/>
      <c r="E17" s="109">
        <f t="shared" si="0"/>
        <v>0</v>
      </c>
      <c r="F17" s="128"/>
    </row>
    <row r="18" spans="1:6" s="65" customFormat="1" x14ac:dyDescent="0.3">
      <c r="A18" s="49"/>
      <c r="B18" s="50"/>
      <c r="C18" s="50"/>
      <c r="D18" s="50"/>
      <c r="E18" s="50"/>
    </row>
    <row r="19" spans="1:6" s="65" customFormat="1" ht="15" thickBot="1" x14ac:dyDescent="0.35">
      <c r="A19" s="49"/>
      <c r="B19" s="110" t="s">
        <v>91</v>
      </c>
      <c r="C19" s="110"/>
      <c r="D19" s="110"/>
      <c r="E19" s="110" t="s">
        <v>88</v>
      </c>
    </row>
    <row r="20" spans="1:6" s="65" customFormat="1" ht="15" thickBot="1" x14ac:dyDescent="0.35">
      <c r="A20" s="45"/>
      <c r="B20" s="111">
        <f>SUM(B4:B17)</f>
        <v>1</v>
      </c>
      <c r="C20" s="112"/>
      <c r="D20" s="112"/>
      <c r="E20" s="113">
        <f>SUM(E4:E17)</f>
        <v>1800</v>
      </c>
    </row>
    <row r="21" spans="1:6" ht="57.6" x14ac:dyDescent="0.3">
      <c r="B21" s="83" t="s">
        <v>89</v>
      </c>
      <c r="C21" s="83"/>
      <c r="D21" s="83"/>
      <c r="E21" s="83" t="s">
        <v>90</v>
      </c>
    </row>
    <row r="26" spans="1:6" s="65" customFormat="1" x14ac:dyDescent="0.3">
      <c r="A26"/>
      <c r="B26"/>
      <c r="C26"/>
      <c r="D26"/>
      <c r="E26"/>
    </row>
    <row r="27" spans="1:6" s="65" customFormat="1" x14ac:dyDescent="0.3">
      <c r="A27"/>
      <c r="B27"/>
      <c r="C27"/>
      <c r="D27"/>
      <c r="E27"/>
    </row>
    <row r="28" spans="1:6" s="65" customFormat="1" x14ac:dyDescent="0.3">
      <c r="A28"/>
      <c r="B28"/>
      <c r="C28"/>
      <c r="D28"/>
      <c r="E28"/>
    </row>
    <row r="29" spans="1:6" s="65" customFormat="1" x14ac:dyDescent="0.3">
      <c r="A29"/>
      <c r="B29"/>
      <c r="C29"/>
      <c r="D29"/>
      <c r="E29"/>
    </row>
    <row r="30" spans="1:6" s="65" customFormat="1" x14ac:dyDescent="0.3">
      <c r="A30"/>
      <c r="B30"/>
      <c r="C30"/>
      <c r="D30"/>
      <c r="E30"/>
    </row>
    <row r="31" spans="1:6" s="65" customFormat="1" x14ac:dyDescent="0.3">
      <c r="A31"/>
      <c r="B31"/>
      <c r="C31"/>
      <c r="D31"/>
      <c r="E31"/>
    </row>
    <row r="32" spans="1:6" s="65" customFormat="1" x14ac:dyDescent="0.3">
      <c r="A32"/>
      <c r="B32"/>
      <c r="C32"/>
      <c r="D32"/>
      <c r="E32"/>
    </row>
    <row r="33" spans="1:5" s="65" customFormat="1" x14ac:dyDescent="0.3">
      <c r="A33"/>
      <c r="B33"/>
      <c r="C33"/>
      <c r="D33"/>
      <c r="E33"/>
    </row>
    <row r="34" spans="1:5" x14ac:dyDescent="0.3">
      <c r="A34"/>
    </row>
    <row r="35" spans="1:5" x14ac:dyDescent="0.3">
      <c r="A35"/>
      <c r="B35" s="114"/>
      <c r="C35" s="114"/>
      <c r="D35" s="114"/>
    </row>
  </sheetData>
  <mergeCells count="1">
    <mergeCell ref="C2:E2"/>
  </mergeCells>
  <pageMargins left="0.7" right="0.7" top="0.75" bottom="0.75" header="0.3" footer="0.3"/>
  <pageSetup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2"/>
  <sheetViews>
    <sheetView workbookViewId="0">
      <pane xSplit="2" ySplit="5" topLeftCell="C28" activePane="bottomRight" state="frozen"/>
      <selection pane="topRight" activeCell="C1" sqref="C1"/>
      <selection pane="bottomLeft" activeCell="A5" sqref="A5"/>
      <selection pane="bottomRight" activeCell="E35" sqref="E35"/>
    </sheetView>
  </sheetViews>
  <sheetFormatPr defaultColWidth="8.88671875" defaultRowHeight="14.4" x14ac:dyDescent="0.3"/>
  <cols>
    <col min="1" max="1" width="58.33203125" customWidth="1"/>
    <col min="2" max="2" width="11.33203125" customWidth="1"/>
    <col min="3" max="4" width="16.44140625" style="10" customWidth="1"/>
    <col min="5" max="5" width="51.33203125" bestFit="1" customWidth="1"/>
    <col min="6" max="6" width="3.6640625" customWidth="1"/>
    <col min="7" max="7" width="10.44140625" bestFit="1" customWidth="1"/>
    <col min="8" max="8" width="11.44140625" bestFit="1" customWidth="1"/>
  </cols>
  <sheetData>
    <row r="1" spans="1:7" ht="37.5" customHeight="1" x14ac:dyDescent="0.55000000000000004">
      <c r="A1" s="9" t="s">
        <v>19</v>
      </c>
      <c r="B1" s="146" t="s">
        <v>73</v>
      </c>
      <c r="C1" s="146"/>
      <c r="D1" s="146"/>
      <c r="E1" s="146"/>
      <c r="F1" s="146"/>
    </row>
    <row r="2" spans="1:7" ht="21.75" customHeight="1" x14ac:dyDescent="0.3">
      <c r="A2" s="159" t="s">
        <v>118</v>
      </c>
      <c r="B2" s="159"/>
      <c r="C2" s="159"/>
      <c r="D2" s="159"/>
      <c r="E2" s="159"/>
    </row>
    <row r="3" spans="1:7" ht="21.75" customHeight="1" thickBot="1" x14ac:dyDescent="0.35">
      <c r="A3" s="159" t="s">
        <v>119</v>
      </c>
      <c r="B3" s="159"/>
      <c r="C3" s="159"/>
      <c r="D3" s="159"/>
      <c r="E3" s="159"/>
    </row>
    <row r="4" spans="1:7" ht="15" thickBot="1" x14ac:dyDescent="0.35">
      <c r="A4" s="4"/>
      <c r="C4" s="157" t="s">
        <v>39</v>
      </c>
      <c r="D4" s="158"/>
      <c r="E4" s="29"/>
    </row>
    <row r="5" spans="1:7" ht="29.4" thickBot="1" x14ac:dyDescent="0.35">
      <c r="A5" s="147" t="s">
        <v>0</v>
      </c>
      <c r="B5" s="148"/>
      <c r="C5" s="11" t="s">
        <v>32</v>
      </c>
      <c r="D5" s="12" t="s">
        <v>30</v>
      </c>
      <c r="E5" s="86" t="s">
        <v>80</v>
      </c>
    </row>
    <row r="6" spans="1:7" ht="21" customHeight="1" x14ac:dyDescent="0.3">
      <c r="A6" s="155" t="s">
        <v>15</v>
      </c>
      <c r="B6" s="156"/>
      <c r="C6" s="38">
        <f t="shared" ref="C6:C16" si="0">D6/Participants</f>
        <v>333.33333333333331</v>
      </c>
      <c r="D6" s="96">
        <f>'Trip Costs'!D21</f>
        <v>3000</v>
      </c>
      <c r="E6" s="84" t="s">
        <v>107</v>
      </c>
    </row>
    <row r="7" spans="1:7" ht="21" customHeight="1" x14ac:dyDescent="0.3">
      <c r="A7" s="153" t="s">
        <v>14</v>
      </c>
      <c r="B7" s="154"/>
      <c r="C7" s="39">
        <f t="shared" si="0"/>
        <v>0</v>
      </c>
      <c r="D7" s="95">
        <f>'Trip Costs'!C21</f>
        <v>0</v>
      </c>
      <c r="E7" s="37" t="s">
        <v>107</v>
      </c>
    </row>
    <row r="8" spans="1:7" ht="21" customHeight="1" x14ac:dyDescent="0.3">
      <c r="A8" s="153" t="s">
        <v>13</v>
      </c>
      <c r="B8" s="154"/>
      <c r="C8" s="39">
        <f t="shared" si="0"/>
        <v>22.222222222222221</v>
      </c>
      <c r="D8" s="95">
        <f>'Trip Costs'!E21</f>
        <v>200</v>
      </c>
      <c r="E8" s="37" t="s">
        <v>107</v>
      </c>
    </row>
    <row r="9" spans="1:7" ht="21" customHeight="1" x14ac:dyDescent="0.3">
      <c r="A9" s="153" t="s">
        <v>12</v>
      </c>
      <c r="B9" s="154"/>
      <c r="C9" s="39">
        <f t="shared" si="0"/>
        <v>5.5555555555555554</v>
      </c>
      <c r="D9" s="40">
        <v>50</v>
      </c>
      <c r="E9" s="30" t="s">
        <v>67</v>
      </c>
    </row>
    <row r="10" spans="1:7" ht="21" customHeight="1" x14ac:dyDescent="0.3">
      <c r="A10" s="153" t="s">
        <v>11</v>
      </c>
      <c r="B10" s="154"/>
      <c r="C10" s="39">
        <f t="shared" si="0"/>
        <v>0</v>
      </c>
      <c r="D10" s="40">
        <v>0</v>
      </c>
      <c r="E10" s="30" t="s">
        <v>52</v>
      </c>
    </row>
    <row r="11" spans="1:7" ht="21" customHeight="1" x14ac:dyDescent="0.3">
      <c r="A11" s="153" t="s">
        <v>2</v>
      </c>
      <c r="B11" s="154"/>
      <c r="C11" s="39">
        <f t="shared" si="0"/>
        <v>3011.1111111111113</v>
      </c>
      <c r="D11" s="95">
        <f>'Trip Costs'!F21</f>
        <v>27100</v>
      </c>
      <c r="E11" s="37" t="s">
        <v>107</v>
      </c>
    </row>
    <row r="12" spans="1:7" ht="21" customHeight="1" x14ac:dyDescent="0.3">
      <c r="A12" s="153" t="s">
        <v>10</v>
      </c>
      <c r="B12" s="154"/>
      <c r="C12" s="39">
        <f t="shared" si="0"/>
        <v>0</v>
      </c>
      <c r="D12" s="40">
        <v>0</v>
      </c>
      <c r="E12" s="30" t="s">
        <v>68</v>
      </c>
    </row>
    <row r="13" spans="1:7" ht="21" customHeight="1" x14ac:dyDescent="0.3">
      <c r="A13" s="153" t="s">
        <v>3</v>
      </c>
      <c r="B13" s="154"/>
      <c r="C13" s="39">
        <f t="shared" si="0"/>
        <v>27.777777777777779</v>
      </c>
      <c r="D13" s="95">
        <f>'Trip Costs'!G21</f>
        <v>250</v>
      </c>
      <c r="E13" s="37" t="s">
        <v>107</v>
      </c>
    </row>
    <row r="14" spans="1:7" ht="21" customHeight="1" x14ac:dyDescent="0.3">
      <c r="A14" s="153" t="s">
        <v>18</v>
      </c>
      <c r="B14" s="154"/>
      <c r="C14" s="39">
        <f t="shared" si="0"/>
        <v>0</v>
      </c>
      <c r="D14" s="40">
        <v>0</v>
      </c>
      <c r="E14" s="30" t="s">
        <v>69</v>
      </c>
    </row>
    <row r="15" spans="1:7" ht="21" customHeight="1" x14ac:dyDescent="0.3">
      <c r="A15" s="153" t="s">
        <v>5</v>
      </c>
      <c r="B15" s="154"/>
      <c r="C15" s="39">
        <f t="shared" si="0"/>
        <v>0</v>
      </c>
      <c r="D15" s="40">
        <v>0</v>
      </c>
      <c r="E15" s="37" t="s">
        <v>53</v>
      </c>
    </row>
    <row r="16" spans="1:7" ht="21" customHeight="1" thickBot="1" x14ac:dyDescent="0.35">
      <c r="A16" s="149" t="s">
        <v>58</v>
      </c>
      <c r="B16" s="150"/>
      <c r="C16" s="39">
        <f t="shared" si="0"/>
        <v>200</v>
      </c>
      <c r="D16" s="121">
        <f>'Leader Costs'!E20</f>
        <v>1800</v>
      </c>
      <c r="E16" s="37" t="s">
        <v>108</v>
      </c>
      <c r="G16" s="36"/>
    </row>
    <row r="17" spans="1:8" ht="21" customHeight="1" thickBot="1" x14ac:dyDescent="0.35">
      <c r="A17" s="151" t="s">
        <v>57</v>
      </c>
      <c r="B17" s="152"/>
      <c r="C17" s="129">
        <f>'Trip Costs'!B21-'Leader Costs'!B20</f>
        <v>9</v>
      </c>
      <c r="D17" s="69"/>
      <c r="E17" s="30" t="s">
        <v>109</v>
      </c>
    </row>
    <row r="18" spans="1:8" ht="21" hidden="1" customHeight="1" thickBot="1" x14ac:dyDescent="0.35">
      <c r="A18" s="168" t="s">
        <v>54</v>
      </c>
      <c r="B18" s="169"/>
      <c r="C18" s="170"/>
      <c r="D18" s="41">
        <f>SUM(D6:D15)/(Participants+1)+D16</f>
        <v>4860</v>
      </c>
      <c r="E18" s="37" t="s">
        <v>55</v>
      </c>
    </row>
    <row r="19" spans="1:8" ht="21" customHeight="1" thickBot="1" x14ac:dyDescent="0.35">
      <c r="A19" s="18" t="s">
        <v>20</v>
      </c>
      <c r="B19" s="21"/>
      <c r="C19" s="43">
        <f>SUM(C6:C17)</f>
        <v>3609.0000000000005</v>
      </c>
      <c r="D19" s="42">
        <f>SUM(D6:D16)</f>
        <v>32400</v>
      </c>
      <c r="E19" s="30"/>
      <c r="G19" s="55"/>
      <c r="H19" s="55"/>
    </row>
    <row r="20" spans="1:8" ht="21" customHeight="1" thickBot="1" x14ac:dyDescent="0.35">
      <c r="A20" s="2" t="s">
        <v>1</v>
      </c>
      <c r="B20" s="13">
        <v>0.05</v>
      </c>
      <c r="C20" s="43">
        <f>C19*B20</f>
        <v>180.45000000000005</v>
      </c>
      <c r="D20" s="42">
        <f>D19*B20</f>
        <v>1620</v>
      </c>
      <c r="E20" s="30" t="s">
        <v>56</v>
      </c>
      <c r="G20" s="55"/>
      <c r="H20" s="55"/>
    </row>
    <row r="21" spans="1:8" ht="21" customHeight="1" thickBot="1" x14ac:dyDescent="0.35">
      <c r="A21" s="166" t="s">
        <v>6</v>
      </c>
      <c r="B21" s="167"/>
      <c r="C21" s="43">
        <f>SUM(C19:C20)</f>
        <v>3789.4500000000007</v>
      </c>
      <c r="D21" s="42">
        <f>SUM(D19:D20)</f>
        <v>34020</v>
      </c>
      <c r="E21" s="30"/>
      <c r="G21" s="55"/>
      <c r="H21" s="55"/>
    </row>
    <row r="22" spans="1:8" ht="21" customHeight="1" thickBot="1" x14ac:dyDescent="0.35">
      <c r="A22" s="2" t="s">
        <v>21</v>
      </c>
      <c r="B22" s="14">
        <v>0.16</v>
      </c>
      <c r="C22" s="43">
        <f>C21*B22</f>
        <v>606.31200000000013</v>
      </c>
      <c r="D22" s="42">
        <f>D21*B22</f>
        <v>5443.2</v>
      </c>
      <c r="E22" s="30"/>
      <c r="G22" s="55"/>
      <c r="H22" s="55"/>
    </row>
    <row r="23" spans="1:8" ht="21" customHeight="1" thickBot="1" x14ac:dyDescent="0.35">
      <c r="A23" s="166" t="s">
        <v>7</v>
      </c>
      <c r="B23" s="167"/>
      <c r="C23" s="43">
        <f>SUM(C21:C22)</f>
        <v>4395.7620000000006</v>
      </c>
      <c r="D23" s="42">
        <f>SUM(D21:D22)</f>
        <v>39463.199999999997</v>
      </c>
      <c r="E23" s="31"/>
      <c r="G23" s="55"/>
      <c r="H23" s="55"/>
    </row>
    <row r="24" spans="1:8" x14ac:dyDescent="0.3">
      <c r="A24" s="5" t="s">
        <v>8</v>
      </c>
      <c r="D24" s="68">
        <f>(D18)/D21</f>
        <v>0.14285714285714285</v>
      </c>
      <c r="E24" s="8" t="s">
        <v>64</v>
      </c>
    </row>
    <row r="25" spans="1:8" ht="15" thickBot="1" x14ac:dyDescent="0.35"/>
    <row r="26" spans="1:8" ht="30" customHeight="1" thickBot="1" x14ac:dyDescent="0.35">
      <c r="A26" s="56" t="s">
        <v>9</v>
      </c>
      <c r="B26" s="1" t="s">
        <v>16</v>
      </c>
      <c r="C26" s="171" t="s">
        <v>33</v>
      </c>
      <c r="D26" s="172"/>
    </row>
    <row r="27" spans="1:8" ht="32.25" customHeight="1" x14ac:dyDescent="0.3">
      <c r="A27" s="60" t="s">
        <v>49</v>
      </c>
      <c r="B27" s="61">
        <v>1500</v>
      </c>
      <c r="C27" s="173" t="s">
        <v>120</v>
      </c>
      <c r="D27" s="174"/>
    </row>
    <row r="28" spans="1:8" ht="32.25" customHeight="1" x14ac:dyDescent="0.3">
      <c r="A28" s="62" t="s">
        <v>106</v>
      </c>
      <c r="B28" s="58">
        <v>20</v>
      </c>
      <c r="C28" s="160" t="s">
        <v>121</v>
      </c>
      <c r="D28" s="161"/>
    </row>
    <row r="29" spans="1:8" ht="50.25" customHeight="1" x14ac:dyDescent="0.3">
      <c r="A29" s="62" t="s">
        <v>14</v>
      </c>
      <c r="B29" s="58">
        <v>300</v>
      </c>
      <c r="C29" s="160" t="s">
        <v>122</v>
      </c>
      <c r="D29" s="161"/>
    </row>
    <row r="30" spans="1:8" ht="38.25" customHeight="1" x14ac:dyDescent="0.3">
      <c r="A30" s="62" t="s">
        <v>13</v>
      </c>
      <c r="B30" s="58">
        <v>200</v>
      </c>
      <c r="C30" s="160" t="s">
        <v>123</v>
      </c>
      <c r="D30" s="161"/>
    </row>
    <row r="31" spans="1:8" ht="33" customHeight="1" x14ac:dyDescent="0.3">
      <c r="A31" s="62" t="s">
        <v>12</v>
      </c>
      <c r="B31" s="58"/>
      <c r="C31" s="160"/>
      <c r="D31" s="161"/>
    </row>
    <row r="32" spans="1:8" ht="21.75" customHeight="1" x14ac:dyDescent="0.3">
      <c r="A32" s="62" t="s">
        <v>11</v>
      </c>
      <c r="B32" s="58"/>
      <c r="C32" s="160"/>
      <c r="D32" s="161"/>
    </row>
    <row r="33" spans="1:4" ht="21.75" customHeight="1" x14ac:dyDescent="0.3">
      <c r="A33" s="62" t="s">
        <v>2</v>
      </c>
      <c r="B33" s="58"/>
      <c r="C33" s="160"/>
      <c r="D33" s="161"/>
    </row>
    <row r="34" spans="1:4" ht="21.75" customHeight="1" x14ac:dyDescent="0.3">
      <c r="A34" s="62" t="s">
        <v>10</v>
      </c>
      <c r="B34" s="58"/>
      <c r="C34" s="160"/>
      <c r="D34" s="161"/>
    </row>
    <row r="35" spans="1:4" ht="33" customHeight="1" x14ac:dyDescent="0.3">
      <c r="A35" s="62" t="s">
        <v>3</v>
      </c>
      <c r="B35" s="58">
        <v>50</v>
      </c>
      <c r="C35" s="160" t="s">
        <v>128</v>
      </c>
      <c r="D35" s="161"/>
    </row>
    <row r="36" spans="1:4" ht="33" customHeight="1" x14ac:dyDescent="0.3">
      <c r="A36" s="62" t="s">
        <v>4</v>
      </c>
      <c r="B36" s="59"/>
      <c r="C36" s="160"/>
      <c r="D36" s="161"/>
    </row>
    <row r="37" spans="1:4" ht="21.75" customHeight="1" x14ac:dyDescent="0.3">
      <c r="A37" s="62" t="s">
        <v>43</v>
      </c>
      <c r="B37" s="59">
        <v>150</v>
      </c>
      <c r="C37" s="160"/>
      <c r="D37" s="161"/>
    </row>
    <row r="38" spans="1:4" ht="21.75" customHeight="1" x14ac:dyDescent="0.3">
      <c r="A38" s="62" t="s">
        <v>17</v>
      </c>
      <c r="B38" s="58"/>
      <c r="C38" s="160"/>
      <c r="D38" s="161"/>
    </row>
    <row r="39" spans="1:4" ht="21.75" customHeight="1" thickBot="1" x14ac:dyDescent="0.35">
      <c r="A39" s="63" t="s">
        <v>5</v>
      </c>
      <c r="B39" s="64"/>
      <c r="C39" s="162"/>
      <c r="D39" s="163"/>
    </row>
    <row r="40" spans="1:4" ht="24.75" customHeight="1" thickBot="1" x14ac:dyDescent="0.35">
      <c r="A40" s="7" t="s">
        <v>6</v>
      </c>
      <c r="B40" s="57">
        <f>SUM(B27:B39)</f>
        <v>2220</v>
      </c>
      <c r="C40" s="164"/>
      <c r="D40" s="165"/>
    </row>
    <row r="41" spans="1:4" x14ac:dyDescent="0.3">
      <c r="A41" s="5"/>
    </row>
    <row r="42" spans="1:4" x14ac:dyDescent="0.3">
      <c r="A42" s="3"/>
    </row>
    <row r="44" spans="1:4" x14ac:dyDescent="0.3">
      <c r="A44" s="3"/>
    </row>
    <row r="63" spans="1:4" x14ac:dyDescent="0.3">
      <c r="A63" s="3"/>
      <c r="C63"/>
      <c r="D63"/>
    </row>
    <row r="64" spans="1:4" x14ac:dyDescent="0.3">
      <c r="A64" s="3"/>
      <c r="C64"/>
      <c r="D64"/>
    </row>
    <row r="69" spans="3:4" x14ac:dyDescent="0.3">
      <c r="C69"/>
      <c r="D69"/>
    </row>
    <row r="70" spans="3:4" x14ac:dyDescent="0.3">
      <c r="C70"/>
      <c r="D70"/>
    </row>
    <row r="71" spans="3:4" x14ac:dyDescent="0.3">
      <c r="C71"/>
      <c r="D71"/>
    </row>
    <row r="72" spans="3:4" x14ac:dyDescent="0.3">
      <c r="C72"/>
      <c r="D72"/>
    </row>
  </sheetData>
  <mergeCells count="35">
    <mergeCell ref="A21:B21"/>
    <mergeCell ref="A23:B23"/>
    <mergeCell ref="A3:E3"/>
    <mergeCell ref="C28:D28"/>
    <mergeCell ref="A18:C18"/>
    <mergeCell ref="C26:D26"/>
    <mergeCell ref="C27:D27"/>
    <mergeCell ref="C29:D29"/>
    <mergeCell ref="C30:D30"/>
    <mergeCell ref="C31:D31"/>
    <mergeCell ref="C39:D39"/>
    <mergeCell ref="C40:D40"/>
    <mergeCell ref="C32:D32"/>
    <mergeCell ref="C33:D33"/>
    <mergeCell ref="C34:D34"/>
    <mergeCell ref="C35:D35"/>
    <mergeCell ref="C36:D36"/>
    <mergeCell ref="C37:D37"/>
    <mergeCell ref="C38:D38"/>
    <mergeCell ref="B1:F1"/>
    <mergeCell ref="A5:B5"/>
    <mergeCell ref="A16:B16"/>
    <mergeCell ref="A17:B17"/>
    <mergeCell ref="A15:B15"/>
    <mergeCell ref="A14:B14"/>
    <mergeCell ref="A13:B13"/>
    <mergeCell ref="A12:B12"/>
    <mergeCell ref="A11:B11"/>
    <mergeCell ref="A9:B9"/>
    <mergeCell ref="A8:B8"/>
    <mergeCell ref="A7:B7"/>
    <mergeCell ref="A6:B6"/>
    <mergeCell ref="C4:D4"/>
    <mergeCell ref="A10:B10"/>
    <mergeCell ref="A2:E2"/>
  </mergeCells>
  <pageMargins left="0.7" right="0.7" top="0.75" bottom="0.75" header="0.3" footer="0.3"/>
  <pageSetup scale="5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0"/>
  <sheetViews>
    <sheetView tabSelected="1" workbookViewId="0">
      <selection activeCell="D11" sqref="D11"/>
    </sheetView>
  </sheetViews>
  <sheetFormatPr defaultColWidth="8.88671875" defaultRowHeight="14.4" x14ac:dyDescent="0.3"/>
  <cols>
    <col min="1" max="1" width="58.33203125" customWidth="1"/>
    <col min="2" max="2" width="16.44140625" style="10" customWidth="1"/>
    <col min="4" max="4" width="10.44140625" bestFit="1" customWidth="1"/>
  </cols>
  <sheetData>
    <row r="1" spans="1:4" ht="37.5" customHeight="1" x14ac:dyDescent="0.55000000000000004">
      <c r="A1" s="9" t="s">
        <v>40</v>
      </c>
      <c r="B1" s="33"/>
    </row>
    <row r="2" spans="1:4" ht="21" customHeight="1" x14ac:dyDescent="0.3">
      <c r="A2" s="159" t="str">
        <f>'Budget for GA Committee'!A2:E2</f>
        <v>Adventure Title:    Japan Michinoku coastal trail</v>
      </c>
      <c r="B2" s="159"/>
      <c r="C2" s="159"/>
    </row>
    <row r="3" spans="1:4" ht="21" customHeight="1" x14ac:dyDescent="0.3">
      <c r="A3" s="159" t="str">
        <f>'Budget for GA Committee'!A3:E3</f>
        <v>Planned Adventure Dates:    Apr 11-21, 2026</v>
      </c>
      <c r="B3" s="159"/>
      <c r="C3" s="159"/>
    </row>
    <row r="4" spans="1:4" x14ac:dyDescent="0.3">
      <c r="A4" s="146" t="s">
        <v>22</v>
      </c>
      <c r="B4" s="146"/>
      <c r="C4" s="146"/>
      <c r="D4" s="146"/>
    </row>
    <row r="5" spans="1:4" ht="15" thickBot="1" x14ac:dyDescent="0.35">
      <c r="A5" s="32"/>
    </row>
    <row r="6" spans="1:4" ht="31.8" thickBot="1" x14ac:dyDescent="0.35">
      <c r="A6" s="27" t="s">
        <v>36</v>
      </c>
      <c r="B6" s="87" t="s">
        <v>48</v>
      </c>
    </row>
    <row r="7" spans="1:4" ht="19.5" customHeight="1" x14ac:dyDescent="0.3">
      <c r="A7" s="92" t="s">
        <v>24</v>
      </c>
      <c r="B7" s="88">
        <f>'Budget for GA Committee'!D6</f>
        <v>3000</v>
      </c>
    </row>
    <row r="8" spans="1:4" ht="19.5" customHeight="1" x14ac:dyDescent="0.3">
      <c r="A8" s="93" t="s">
        <v>29</v>
      </c>
      <c r="B8" s="89">
        <f>'Budget for GA Committee'!D7</f>
        <v>0</v>
      </c>
    </row>
    <row r="9" spans="1:4" ht="19.5" customHeight="1" x14ac:dyDescent="0.3">
      <c r="A9" s="93" t="s">
        <v>25</v>
      </c>
      <c r="B9" s="89">
        <f>'Budget for GA Committee'!D8</f>
        <v>200</v>
      </c>
    </row>
    <row r="10" spans="1:4" ht="19.5" customHeight="1" x14ac:dyDescent="0.3">
      <c r="A10" s="93" t="s">
        <v>34</v>
      </c>
      <c r="B10" s="89">
        <f>SUM('Budget for GA Committee'!D9:D10,'Budget for GA Committee'!D12,'Budget for GA Committee'!D14)</f>
        <v>50</v>
      </c>
    </row>
    <row r="11" spans="1:4" ht="19.5" customHeight="1" x14ac:dyDescent="0.3">
      <c r="A11" s="93" t="s">
        <v>35</v>
      </c>
      <c r="B11" s="89">
        <f>SUM('Budget for GA Committee'!D11,'Budget for GA Committee'!D13,'Budget for GA Committee'!D15)</f>
        <v>27350</v>
      </c>
    </row>
    <row r="12" spans="1:4" ht="19.5" customHeight="1" x14ac:dyDescent="0.3">
      <c r="A12" s="93" t="s">
        <v>59</v>
      </c>
      <c r="B12" s="89">
        <f>'Budget for GA Committee'!D16</f>
        <v>1800</v>
      </c>
    </row>
    <row r="13" spans="1:4" ht="19.5" customHeight="1" x14ac:dyDescent="0.3">
      <c r="A13" s="93" t="s">
        <v>81</v>
      </c>
      <c r="B13" s="89">
        <f>'Budget for GA Committee'!D20</f>
        <v>1620</v>
      </c>
    </row>
    <row r="14" spans="1:4" ht="19.5" customHeight="1" thickBot="1" x14ac:dyDescent="0.35">
      <c r="A14" s="94" t="s">
        <v>21</v>
      </c>
      <c r="B14" s="90">
        <f>'Budget for GA Committee'!D22</f>
        <v>5443.2</v>
      </c>
      <c r="C14" s="36"/>
    </row>
    <row r="15" spans="1:4" ht="19.5" customHeight="1" thickBot="1" x14ac:dyDescent="0.35">
      <c r="A15" s="91" t="s">
        <v>94</v>
      </c>
      <c r="B15" s="43">
        <f>'Budget for GA Committee'!D23</f>
        <v>39463.199999999997</v>
      </c>
      <c r="D15" s="55"/>
    </row>
    <row r="16" spans="1:4" ht="15" thickBot="1" x14ac:dyDescent="0.35">
      <c r="A16" s="5"/>
      <c r="B16" s="34"/>
    </row>
    <row r="17" spans="1:5" ht="15" thickBot="1" x14ac:dyDescent="0.35">
      <c r="A17" s="18" t="s">
        <v>38</v>
      </c>
      <c r="B17" s="35">
        <v>4500</v>
      </c>
      <c r="E17" s="36"/>
    </row>
    <row r="18" spans="1:5" ht="15" thickBot="1" x14ac:dyDescent="0.35">
      <c r="A18" s="18" t="s">
        <v>37</v>
      </c>
      <c r="B18" s="130">
        <f>Participants</f>
        <v>9</v>
      </c>
    </row>
    <row r="19" spans="1:5" ht="15" thickBot="1" x14ac:dyDescent="0.35">
      <c r="A19" s="18" t="s">
        <v>31</v>
      </c>
      <c r="B19" s="41">
        <f>B17*B18</f>
        <v>40500</v>
      </c>
    </row>
    <row r="20" spans="1:5" ht="15" thickBot="1" x14ac:dyDescent="0.35">
      <c r="A20" s="18" t="s">
        <v>41</v>
      </c>
      <c r="B20" s="41">
        <f>B19-B15</f>
        <v>1036.8000000000029</v>
      </c>
    </row>
    <row r="21" spans="1:5" ht="15" thickBot="1" x14ac:dyDescent="0.35">
      <c r="A21" s="18" t="s">
        <v>42</v>
      </c>
      <c r="B21" s="70">
        <f>B20/B19</f>
        <v>2.5600000000000071E-2</v>
      </c>
    </row>
    <row r="22" spans="1:5" x14ac:dyDescent="0.3">
      <c r="A22" s="3"/>
    </row>
    <row r="27" spans="1:5" x14ac:dyDescent="0.3">
      <c r="B27"/>
    </row>
    <row r="28" spans="1:5" x14ac:dyDescent="0.3">
      <c r="B28"/>
    </row>
    <row r="29" spans="1:5" x14ac:dyDescent="0.3">
      <c r="B29"/>
    </row>
    <row r="30" spans="1:5" x14ac:dyDescent="0.3">
      <c r="B30"/>
    </row>
  </sheetData>
  <mergeCells count="3">
    <mergeCell ref="A2:C2"/>
    <mergeCell ref="A3:C3"/>
    <mergeCell ref="A4:D4"/>
  </mergeCells>
  <pageMargins left="0.7" right="0.7" top="0.75" bottom="0.75" header="0.3" footer="0.3"/>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topLeftCell="A3" workbookViewId="0">
      <selection activeCell="D16" sqref="D16"/>
    </sheetView>
  </sheetViews>
  <sheetFormatPr defaultColWidth="8.88671875" defaultRowHeight="14.4" x14ac:dyDescent="0.3"/>
  <cols>
    <col min="1" max="1" width="38" customWidth="1"/>
    <col min="2" max="2" width="14.88671875" style="10" customWidth="1"/>
    <col min="3" max="3" width="14.88671875" style="10" hidden="1" customWidth="1"/>
    <col min="4" max="4" width="14.88671875" style="10" customWidth="1"/>
  </cols>
  <sheetData>
    <row r="1" spans="1:5" ht="37.5" customHeight="1" x14ac:dyDescent="0.5">
      <c r="A1" s="22" t="s">
        <v>27</v>
      </c>
    </row>
    <row r="2" spans="1:5" ht="21" x14ac:dyDescent="0.3">
      <c r="A2" s="159" t="str">
        <f>'Budget for GA Committee'!A2:E2</f>
        <v>Adventure Title:    Japan Michinoku coastal trail</v>
      </c>
      <c r="B2" s="159"/>
      <c r="C2" s="159"/>
      <c r="D2" s="159"/>
    </row>
    <row r="3" spans="1:5" ht="21" customHeight="1" x14ac:dyDescent="0.3">
      <c r="A3" s="159" t="str">
        <f>'Budget for GA Committee'!A3:E3</f>
        <v>Planned Adventure Dates:    Apr 11-21, 2026</v>
      </c>
      <c r="B3" s="159"/>
      <c r="C3" s="159"/>
      <c r="D3" s="159"/>
    </row>
    <row r="5" spans="1:5" ht="15" thickBot="1" x14ac:dyDescent="0.35">
      <c r="A5" s="146" t="s">
        <v>22</v>
      </c>
      <c r="B5" s="146"/>
      <c r="C5" s="146"/>
      <c r="D5" s="146"/>
      <c r="E5" s="146"/>
    </row>
    <row r="6" spans="1:5" ht="46.5" customHeight="1" thickBot="1" x14ac:dyDescent="0.35">
      <c r="A6" s="6" t="s">
        <v>0</v>
      </c>
      <c r="B6" s="11" t="s">
        <v>50</v>
      </c>
      <c r="C6" s="17" t="s">
        <v>26</v>
      </c>
      <c r="D6" s="17" t="s">
        <v>23</v>
      </c>
    </row>
    <row r="7" spans="1:5" ht="21.75" customHeight="1" x14ac:dyDescent="0.3">
      <c r="A7" s="73" t="s">
        <v>24</v>
      </c>
      <c r="B7" s="23">
        <f>'Budget for Club Accounting'!B7</f>
        <v>3000</v>
      </c>
      <c r="C7" s="19"/>
      <c r="D7" s="71"/>
    </row>
    <row r="8" spans="1:5" ht="21.75" customHeight="1" x14ac:dyDescent="0.3">
      <c r="A8" s="74" t="s">
        <v>29</v>
      </c>
      <c r="B8" s="24">
        <f>'Budget for Club Accounting'!B8</f>
        <v>0</v>
      </c>
      <c r="C8" s="20"/>
      <c r="D8" s="72"/>
    </row>
    <row r="9" spans="1:5" ht="21.75" customHeight="1" x14ac:dyDescent="0.3">
      <c r="A9" s="74" t="s">
        <v>25</v>
      </c>
      <c r="B9" s="24">
        <f>'Budget for Club Accounting'!B9</f>
        <v>200</v>
      </c>
      <c r="C9" s="20"/>
      <c r="D9" s="72"/>
    </row>
    <row r="10" spans="1:5" ht="28.8" x14ac:dyDescent="0.3">
      <c r="A10" s="74" t="s">
        <v>34</v>
      </c>
      <c r="B10" s="24">
        <f>'Budget for Club Accounting'!B10</f>
        <v>50</v>
      </c>
      <c r="C10" s="20"/>
      <c r="D10" s="72"/>
    </row>
    <row r="11" spans="1:5" ht="21.75" customHeight="1" x14ac:dyDescent="0.3">
      <c r="A11" s="74" t="s">
        <v>35</v>
      </c>
      <c r="B11" s="24">
        <f>'Budget for Club Accounting'!B11</f>
        <v>27350</v>
      </c>
      <c r="C11" s="20"/>
      <c r="D11" s="72"/>
    </row>
    <row r="12" spans="1:5" ht="28.8" x14ac:dyDescent="0.3">
      <c r="A12" s="74" t="s">
        <v>59</v>
      </c>
      <c r="B12" s="24">
        <f>'Budget for Club Accounting'!B12</f>
        <v>1800</v>
      </c>
      <c r="C12" s="20"/>
      <c r="D12" s="72"/>
    </row>
    <row r="13" spans="1:5" ht="21.75" customHeight="1" thickBot="1" x14ac:dyDescent="0.35">
      <c r="A13" s="7" t="s">
        <v>21</v>
      </c>
      <c r="B13" s="25">
        <f>'Budget for Club Accounting'!B14</f>
        <v>5443.2</v>
      </c>
      <c r="C13" s="20"/>
      <c r="D13" s="72">
        <f>SUM(D7:D12)*0.16</f>
        <v>0</v>
      </c>
    </row>
    <row r="14" spans="1:5" ht="21.75" customHeight="1" thickBot="1" x14ac:dyDescent="0.35">
      <c r="A14" s="18" t="s">
        <v>65</v>
      </c>
      <c r="B14" s="16">
        <f>'Budget for GA Committee'!D23</f>
        <v>39463.199999999997</v>
      </c>
      <c r="C14" s="15" t="e">
        <f>SUM(#REF!)</f>
        <v>#REF!</v>
      </c>
      <c r="D14" s="15">
        <f>SUM(D7:D13)</f>
        <v>0</v>
      </c>
    </row>
    <row r="15" spans="1:5" ht="24" customHeight="1" thickBot="1" x14ac:dyDescent="0.35"/>
    <row r="16" spans="1:5" ht="24" customHeight="1" thickBot="1" x14ac:dyDescent="0.35">
      <c r="A16" s="18" t="s">
        <v>62</v>
      </c>
      <c r="B16" s="77">
        <f>'Budget for Club Accounting'!B18</f>
        <v>9</v>
      </c>
      <c r="C16" s="26"/>
      <c r="D16" s="28"/>
    </row>
    <row r="17" spans="1:6" ht="21" customHeight="1" thickBot="1" x14ac:dyDescent="0.35">
      <c r="A17" s="18" t="s">
        <v>60</v>
      </c>
      <c r="B17" s="75">
        <f>'Budget for Club Accounting'!B19</f>
        <v>40500</v>
      </c>
      <c r="C17" s="26"/>
      <c r="D17" s="28"/>
      <c r="E17" s="175"/>
      <c r="F17" s="146"/>
    </row>
    <row r="18" spans="1:6" ht="21.75" customHeight="1" thickBot="1" x14ac:dyDescent="0.35">
      <c r="A18" s="18" t="s">
        <v>61</v>
      </c>
      <c r="B18" s="76">
        <f>'Budget for Club Accounting'!B20</f>
        <v>1036.8000000000029</v>
      </c>
      <c r="C18" s="21"/>
      <c r="D18" s="15">
        <f>D17-D14</f>
        <v>0</v>
      </c>
    </row>
    <row r="20" spans="1:6" ht="28.8" x14ac:dyDescent="0.3">
      <c r="A20" s="79" t="s">
        <v>63</v>
      </c>
      <c r="B20" s="78">
        <f>((B12+SUM(B7:B11))/B16)/(SUM(B7:B12)/B16)</f>
        <v>1</v>
      </c>
      <c r="C20" s="78"/>
      <c r="D20" s="78" t="e">
        <f>((D12+SUM(D7:D11))/D16)/(SUM(D7:D12)/D16)</f>
        <v>#DIV/0!</v>
      </c>
    </row>
  </sheetData>
  <mergeCells count="4">
    <mergeCell ref="A5:E5"/>
    <mergeCell ref="A2:D2"/>
    <mergeCell ref="E17:F17"/>
    <mergeCell ref="A3:D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Trip Costs</vt:lpstr>
      <vt:lpstr>Leader Costs</vt:lpstr>
      <vt:lpstr>Budget for GA Committee</vt:lpstr>
      <vt:lpstr>Budget for Club Accounting</vt:lpstr>
      <vt:lpstr>Final Expense Summary</vt:lpstr>
      <vt:lpstr>Participants</vt:lpstr>
      <vt:lpstr>'Leader Costs'!Print_Area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Leigh Noble</cp:lastModifiedBy>
  <cp:lastPrinted>2025-11-06T18:12:41Z</cp:lastPrinted>
  <dcterms:created xsi:type="dcterms:W3CDTF">2013-11-19T21:57:21Z</dcterms:created>
  <dcterms:modified xsi:type="dcterms:W3CDTF">2025-11-08T15:07:55Z</dcterms:modified>
</cp:coreProperties>
</file>